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UG.VCM.CC\Users$\1\N315269\Desktop\"/>
    </mc:Choice>
  </mc:AlternateContent>
  <workbookProtection workbookPassword="FD6C" lockStructure="1"/>
  <bookViews>
    <workbookView xWindow="0" yWindow="0" windowWidth="24000" windowHeight="9750" activeTab="3"/>
  </bookViews>
  <sheets>
    <sheet name="Instructions" sheetId="9" r:id="rId1"/>
    <sheet name="Summary of scheme costs" sheetId="14" r:id="rId2"/>
    <sheet name="Main Laying Calculation" sheetId="1" r:id="rId3"/>
    <sheet name="Connections Calculation" sheetId="12" r:id="rId4"/>
    <sheet name="Demand Relevant Multiplier" sheetId="10" r:id="rId5"/>
    <sheet name="DataTables" sheetId="6" state="hidden" r:id="rId6"/>
    <sheet name="Change History" sheetId="5" state="hidden" r:id="rId7"/>
  </sheets>
  <externalReferences>
    <externalReference r:id="rId8"/>
  </externalReferences>
  <definedNames>
    <definedName name="_xlnm._FilterDatabase" localSheetId="3" hidden="1">'Connections Calculation'!$A$12:$N$136</definedName>
    <definedName name="_xlnm._FilterDatabase" localSheetId="2" hidden="1">'Main Laying Calculation'!$A$9:$I$129</definedName>
    <definedName name="Activity_Charge">'Main Laying Calculation'!$F$10:$F$121</definedName>
    <definedName name="DataTables_DeliveryRoute">OFFSET(DataTables!$F$2,0,0,(COUNTA(DataTables!$F:$F)-1))</definedName>
    <definedName name="DataTables_DevelopmentCategory">OFFSET(DataTables!$D$2,0,0,(COUNTA(DataTables!$D:$D)-1))</definedName>
    <definedName name="DataTables_DV_JobType">OFFSET(DataTables!$A$2,0,0,(COUNTA(DataTables!$A:$A)-1))</definedName>
    <definedName name="DataTables_LU_JobType">OFFSET(DataTables!$A$1,0,0,COUNTA(DataTables!$A:$A))</definedName>
    <definedName name="DataTables_LU_VATRate">OFFSET(DataTables!$B$1,0,0,COUNTA(DataTables!$A:$A))</definedName>
    <definedName name="DataTables_Rng_JobTypeVATRate">OFFSET(DataTables!$A$1,0,0,COUNTA(DataTables!$A:$A),2)</definedName>
    <definedName name="Date">'Main Laying Calculation'!$B$5</definedName>
    <definedName name="DeliveryRoute">'Main Laying Calculation'!$B$7</definedName>
    <definedName name="DevelopmentCategory">'Main Laying Calculation'!$B$6</definedName>
    <definedName name="Income_Offset">'Main Laying Calculation'!$I$124</definedName>
    <definedName name="ItemQuantities_Developer">'Main Laying Calculation'!$H$10:$H$121</definedName>
    <definedName name="ItemQuantities_UU">'Main Laying Calculation'!$G$10:$G$121</definedName>
    <definedName name="Location">'Main Laying Calculation'!$B$3</definedName>
    <definedName name="Plot_Quantity">'Main Laying Calculation'!$A$124:$B$124</definedName>
    <definedName name="PlotQuant_25">'Main Laying Calculation'!$A$124</definedName>
    <definedName name="PlotQuant_Morethan25">'Main Laying Calculation'!$B$124</definedName>
    <definedName name="_xlnm.Print_Area" localSheetId="3">'Connections Calculation'!$E$8:$N$143</definedName>
    <definedName name="_xlnm.Print_Area" localSheetId="2">'Main Laying Calculation'!$A$1:$I$134</definedName>
    <definedName name="Reference">'Main Laying Calculation'!$B$4</definedName>
    <definedName name="Scheme_Allowance">'[1]Main Laying Calculation'!$I$125</definedName>
    <definedName name="Scheme_Cost">'Main Laying Calculation'!$I$122</definedName>
    <definedName name="Total_Income_Offset_Payment">'[1]Main Laying Calculation'!$I$126</definedName>
    <definedName name="Total_Item_Cost">'Main Laying Calculation'!$I$10:$I$121</definedName>
    <definedName name="UU_Charges">'Main Laying Calculation'!$I$123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5" i="12" l="1"/>
  <c r="M15" i="12" s="1"/>
  <c r="K16" i="12"/>
  <c r="M16" i="12" s="1"/>
  <c r="N16" i="12" l="1"/>
  <c r="N15" i="12"/>
  <c r="F11" i="1"/>
  <c r="D11" i="1"/>
  <c r="K36" i="12" l="1"/>
  <c r="K33" i="12"/>
  <c r="K30" i="12"/>
  <c r="K27" i="12"/>
  <c r="M36" i="12" l="1"/>
  <c r="N36" i="12" s="1"/>
  <c r="M33" i="12"/>
  <c r="N33" i="12" s="1"/>
  <c r="M30" i="12"/>
  <c r="N30" i="12" s="1"/>
  <c r="M27" i="12"/>
  <c r="N27" i="12" s="1"/>
  <c r="K38" i="12"/>
  <c r="M38" i="12" s="1"/>
  <c r="N38" i="12" s="1"/>
  <c r="K37" i="12"/>
  <c r="M37" i="12" s="1"/>
  <c r="N37" i="12" s="1"/>
  <c r="B20" i="14" l="1"/>
  <c r="D16" i="14" l="1"/>
  <c r="D13" i="14"/>
  <c r="D11" i="14"/>
  <c r="J135" i="12"/>
  <c r="K135" i="12" s="1"/>
  <c r="M135" i="12" s="1"/>
  <c r="N135" i="12" s="1"/>
  <c r="C14" i="14" s="1"/>
  <c r="D14" i="14" s="1"/>
  <c r="K133" i="12"/>
  <c r="M133" i="12" s="1"/>
  <c r="N133" i="12" s="1"/>
  <c r="K132" i="12"/>
  <c r="K131" i="12"/>
  <c r="M131" i="12" s="1"/>
  <c r="K130" i="12"/>
  <c r="K129" i="12"/>
  <c r="M129" i="12" s="1"/>
  <c r="N129" i="12" s="1"/>
  <c r="K128" i="12"/>
  <c r="M128" i="12" s="1"/>
  <c r="K127" i="12"/>
  <c r="M127" i="12" s="1"/>
  <c r="K126" i="12"/>
  <c r="M126" i="12" s="1"/>
  <c r="N126" i="12" s="1"/>
  <c r="K125" i="12"/>
  <c r="M125" i="12" s="1"/>
  <c r="N125" i="12" s="1"/>
  <c r="K124" i="12"/>
  <c r="M124" i="12" s="1"/>
  <c r="K123" i="12"/>
  <c r="K122" i="12"/>
  <c r="M122" i="12" s="1"/>
  <c r="N122" i="12" s="1"/>
  <c r="K121" i="12"/>
  <c r="M121" i="12" s="1"/>
  <c r="N121" i="12" s="1"/>
  <c r="K120" i="12"/>
  <c r="M120" i="12" s="1"/>
  <c r="K119" i="12"/>
  <c r="M119" i="12" s="1"/>
  <c r="K118" i="12"/>
  <c r="K116" i="12"/>
  <c r="M116" i="12" s="1"/>
  <c r="K115" i="12"/>
  <c r="M115" i="12" s="1"/>
  <c r="K114" i="12"/>
  <c r="M114" i="12" s="1"/>
  <c r="N114" i="12" s="1"/>
  <c r="K113" i="12"/>
  <c r="M113" i="12" s="1"/>
  <c r="N113" i="12" s="1"/>
  <c r="K112" i="12"/>
  <c r="M112" i="12" s="1"/>
  <c r="K111" i="12"/>
  <c r="K110" i="12"/>
  <c r="M110" i="12" s="1"/>
  <c r="N110" i="12" s="1"/>
  <c r="K109" i="12"/>
  <c r="M109" i="12" s="1"/>
  <c r="N109" i="12" s="1"/>
  <c r="K108" i="12"/>
  <c r="M108" i="12" s="1"/>
  <c r="K107" i="12"/>
  <c r="M107" i="12" s="1"/>
  <c r="K106" i="12"/>
  <c r="M106" i="12" s="1"/>
  <c r="N106" i="12" s="1"/>
  <c r="K105" i="12"/>
  <c r="M105" i="12" s="1"/>
  <c r="N105" i="12" s="1"/>
  <c r="K104" i="12"/>
  <c r="M104" i="12" s="1"/>
  <c r="K103" i="12"/>
  <c r="M103" i="12" s="1"/>
  <c r="K102" i="12"/>
  <c r="M102" i="12" s="1"/>
  <c r="N102" i="12" s="1"/>
  <c r="K101" i="12"/>
  <c r="M101" i="12" s="1"/>
  <c r="N101" i="12" s="1"/>
  <c r="K100" i="12"/>
  <c r="M100" i="12" s="1"/>
  <c r="K99" i="12"/>
  <c r="M99" i="12" s="1"/>
  <c r="K98" i="12"/>
  <c r="M98" i="12" s="1"/>
  <c r="N98" i="12" s="1"/>
  <c r="K97" i="12"/>
  <c r="M97" i="12" s="1"/>
  <c r="N97" i="12" s="1"/>
  <c r="K96" i="12"/>
  <c r="M96" i="12" s="1"/>
  <c r="K95" i="12"/>
  <c r="K94" i="12"/>
  <c r="M94" i="12" s="1"/>
  <c r="N94" i="12" s="1"/>
  <c r="K93" i="12"/>
  <c r="M93" i="12" s="1"/>
  <c r="N93" i="12" s="1"/>
  <c r="K92" i="12"/>
  <c r="K91" i="12"/>
  <c r="K90" i="12"/>
  <c r="M90" i="12" s="1"/>
  <c r="N90" i="12" s="1"/>
  <c r="K89" i="12"/>
  <c r="M89" i="12" s="1"/>
  <c r="N89" i="12" s="1"/>
  <c r="K88" i="12"/>
  <c r="M88" i="12" s="1"/>
  <c r="K87" i="12"/>
  <c r="K86" i="12"/>
  <c r="M86" i="12" s="1"/>
  <c r="N86" i="12" s="1"/>
  <c r="M85" i="12"/>
  <c r="N85" i="12" s="1"/>
  <c r="K85" i="12"/>
  <c r="K84" i="12"/>
  <c r="M84" i="12" s="1"/>
  <c r="K83" i="12"/>
  <c r="K82" i="12"/>
  <c r="M82" i="12" s="1"/>
  <c r="N82" i="12" s="1"/>
  <c r="K81" i="12"/>
  <c r="M81" i="12" s="1"/>
  <c r="N81" i="12" s="1"/>
  <c r="K80" i="12"/>
  <c r="M80" i="12" s="1"/>
  <c r="K79" i="12"/>
  <c r="K78" i="12"/>
  <c r="M78" i="12" s="1"/>
  <c r="N78" i="12" s="1"/>
  <c r="K77" i="12"/>
  <c r="M77" i="12" s="1"/>
  <c r="N77" i="12" s="1"/>
  <c r="K76" i="12"/>
  <c r="M76" i="12" s="1"/>
  <c r="K75" i="12"/>
  <c r="K74" i="12"/>
  <c r="M74" i="12" s="1"/>
  <c r="N74" i="12" s="1"/>
  <c r="K73" i="12"/>
  <c r="M73" i="12" s="1"/>
  <c r="N73" i="12" s="1"/>
  <c r="K72" i="12"/>
  <c r="M72" i="12" s="1"/>
  <c r="K71" i="12"/>
  <c r="K70" i="12"/>
  <c r="M70" i="12" s="1"/>
  <c r="N70" i="12" s="1"/>
  <c r="K69" i="12"/>
  <c r="M69" i="12" s="1"/>
  <c r="N69" i="12" s="1"/>
  <c r="K68" i="12"/>
  <c r="M68" i="12" s="1"/>
  <c r="K67" i="12"/>
  <c r="M67" i="12" s="1"/>
  <c r="K66" i="12"/>
  <c r="M66" i="12" s="1"/>
  <c r="N66" i="12" s="1"/>
  <c r="K65" i="12"/>
  <c r="M65" i="12" s="1"/>
  <c r="N65" i="12" s="1"/>
  <c r="K64" i="12"/>
  <c r="M64" i="12" s="1"/>
  <c r="K63" i="12"/>
  <c r="K62" i="12"/>
  <c r="M62" i="12" s="1"/>
  <c r="N62" i="12" s="1"/>
  <c r="K61" i="12"/>
  <c r="M61" i="12" s="1"/>
  <c r="N61" i="12" s="1"/>
  <c r="K60" i="12"/>
  <c r="M60" i="12" s="1"/>
  <c r="K59" i="12"/>
  <c r="K58" i="12"/>
  <c r="M58" i="12" s="1"/>
  <c r="N58" i="12" s="1"/>
  <c r="K57" i="12"/>
  <c r="M57" i="12" s="1"/>
  <c r="N57" i="12" s="1"/>
  <c r="K56" i="12"/>
  <c r="M56" i="12" s="1"/>
  <c r="K55" i="12"/>
  <c r="K54" i="12"/>
  <c r="M54" i="12" s="1"/>
  <c r="N54" i="12" s="1"/>
  <c r="K53" i="12"/>
  <c r="M53" i="12" s="1"/>
  <c r="N53" i="12" s="1"/>
  <c r="K52" i="12"/>
  <c r="M52" i="12" s="1"/>
  <c r="K51" i="12"/>
  <c r="K50" i="12"/>
  <c r="M50" i="12" s="1"/>
  <c r="N50" i="12" s="1"/>
  <c r="K49" i="12"/>
  <c r="M49" i="12" s="1"/>
  <c r="N49" i="12" s="1"/>
  <c r="K48" i="12"/>
  <c r="M48" i="12" s="1"/>
  <c r="K47" i="12"/>
  <c r="K46" i="12"/>
  <c r="M46" i="12" s="1"/>
  <c r="N46" i="12" s="1"/>
  <c r="K45" i="12"/>
  <c r="M45" i="12" s="1"/>
  <c r="N45" i="12" s="1"/>
  <c r="K44" i="12"/>
  <c r="M44" i="12" s="1"/>
  <c r="K43" i="12"/>
  <c r="K42" i="12"/>
  <c r="M42" i="12" s="1"/>
  <c r="N42" i="12" s="1"/>
  <c r="K41" i="12"/>
  <c r="M41" i="12" s="1"/>
  <c r="N41" i="12" s="1"/>
  <c r="K40" i="12"/>
  <c r="M40" i="12" s="1"/>
  <c r="K39" i="12"/>
  <c r="K35" i="12"/>
  <c r="M35" i="12" s="1"/>
  <c r="N35" i="12" s="1"/>
  <c r="K34" i="12"/>
  <c r="M34" i="12" s="1"/>
  <c r="N34" i="12" s="1"/>
  <c r="K32" i="12"/>
  <c r="M32" i="12" s="1"/>
  <c r="K31" i="12"/>
  <c r="K29" i="12"/>
  <c r="M29" i="12" s="1"/>
  <c r="N29" i="12" s="1"/>
  <c r="K28" i="12"/>
  <c r="M28" i="12" s="1"/>
  <c r="N28" i="12" s="1"/>
  <c r="K26" i="12"/>
  <c r="K25" i="12"/>
  <c r="K24" i="12"/>
  <c r="K23" i="12"/>
  <c r="M23" i="12" s="1"/>
  <c r="K22" i="12"/>
  <c r="M22" i="12" s="1"/>
  <c r="N22" i="12" s="1"/>
  <c r="K21" i="12"/>
  <c r="M21" i="12" s="1"/>
  <c r="N21" i="12" s="1"/>
  <c r="K20" i="12"/>
  <c r="K19" i="12"/>
  <c r="M19" i="12" s="1"/>
  <c r="K18" i="12"/>
  <c r="M18" i="12" s="1"/>
  <c r="K17" i="12"/>
  <c r="M17" i="12" s="1"/>
  <c r="N17" i="12" s="1"/>
  <c r="K14" i="12"/>
  <c r="M14" i="12" s="1"/>
  <c r="K13" i="12"/>
  <c r="M13" i="12" s="1"/>
  <c r="K10" i="12"/>
  <c r="K9" i="12"/>
  <c r="K8" i="12"/>
  <c r="M43" i="12" l="1"/>
  <c r="N43" i="12" s="1"/>
  <c r="M59" i="12"/>
  <c r="N59" i="12" s="1"/>
  <c r="M95" i="12"/>
  <c r="N95" i="12" s="1"/>
  <c r="M111" i="12"/>
  <c r="N111" i="12" s="1"/>
  <c r="K134" i="12"/>
  <c r="M123" i="12"/>
  <c r="N123" i="12" s="1"/>
  <c r="N67" i="12"/>
  <c r="M31" i="12"/>
  <c r="N31" i="12" s="1"/>
  <c r="M51" i="12"/>
  <c r="N51" i="12" s="1"/>
  <c r="M75" i="12"/>
  <c r="N75" i="12" s="1"/>
  <c r="M83" i="12"/>
  <c r="N83" i="12" s="1"/>
  <c r="N103" i="12"/>
  <c r="N23" i="12"/>
  <c r="M25" i="12"/>
  <c r="M39" i="12"/>
  <c r="N39" i="12" s="1"/>
  <c r="M47" i="12"/>
  <c r="N47" i="12" s="1"/>
  <c r="M55" i="12"/>
  <c r="N55" i="12" s="1"/>
  <c r="M63" i="12"/>
  <c r="N63" i="12" s="1"/>
  <c r="M71" i="12"/>
  <c r="N71" i="12" s="1"/>
  <c r="M79" i="12"/>
  <c r="N79" i="12" s="1"/>
  <c r="M87" i="12"/>
  <c r="N87" i="12" s="1"/>
  <c r="N99" i="12"/>
  <c r="N107" i="12"/>
  <c r="N115" i="12"/>
  <c r="N119" i="12"/>
  <c r="N127" i="12"/>
  <c r="M24" i="12"/>
  <c r="N24" i="12" s="1"/>
  <c r="M20" i="12"/>
  <c r="N20" i="12" s="1"/>
  <c r="N14" i="12"/>
  <c r="N18" i="12"/>
  <c r="K117" i="12"/>
  <c r="N19" i="12"/>
  <c r="M26" i="12"/>
  <c r="N26" i="12" s="1"/>
  <c r="N32" i="12"/>
  <c r="N40" i="12"/>
  <c r="N44" i="12"/>
  <c r="N48" i="12"/>
  <c r="N52" i="12"/>
  <c r="N56" i="12"/>
  <c r="N60" i="12"/>
  <c r="N64" i="12"/>
  <c r="N68" i="12"/>
  <c r="N72" i="12"/>
  <c r="N76" i="12"/>
  <c r="N80" i="12"/>
  <c r="N84" i="12"/>
  <c r="N88" i="12"/>
  <c r="N96" i="12"/>
  <c r="N100" i="12"/>
  <c r="N104" i="12"/>
  <c r="N108" i="12"/>
  <c r="N112" i="12"/>
  <c r="N116" i="12"/>
  <c r="N120" i="12"/>
  <c r="N124" i="12"/>
  <c r="N128" i="12"/>
  <c r="N13" i="12"/>
  <c r="M118" i="12"/>
  <c r="M130" i="12"/>
  <c r="N130" i="12" s="1"/>
  <c r="N131" i="12"/>
  <c r="M132" i="12"/>
  <c r="N132" i="12" s="1"/>
  <c r="K136" i="12" l="1"/>
  <c r="M117" i="12"/>
  <c r="N25" i="12"/>
  <c r="N117" i="12" s="1"/>
  <c r="C9" i="14" s="1"/>
  <c r="D9" i="14" s="1"/>
  <c r="N118" i="12"/>
  <c r="N134" i="12" s="1"/>
  <c r="C10" i="14" s="1"/>
  <c r="D10" i="14" s="1"/>
  <c r="M134" i="12"/>
  <c r="N136" i="12" l="1"/>
  <c r="M136" i="12"/>
  <c r="H123" i="1"/>
  <c r="A1" i="1" l="1"/>
  <c r="E5" i="10" l="1"/>
  <c r="E6" i="10"/>
  <c r="E7" i="10"/>
  <c r="E8" i="10"/>
  <c r="E9" i="10"/>
  <c r="E10" i="10"/>
  <c r="E11" i="10"/>
  <c r="E12" i="10"/>
  <c r="E13" i="10"/>
  <c r="E14" i="10"/>
  <c r="E15" i="10"/>
  <c r="E16" i="10"/>
  <c r="E17" i="10"/>
  <c r="D18" i="10" l="1"/>
  <c r="J103" i="1" l="1"/>
  <c r="I123" i="1" l="1" a="1"/>
  <c r="I123" i="1" s="1"/>
  <c r="H122" i="1"/>
  <c r="I122" i="1" a="1"/>
  <c r="I122" i="1" s="1"/>
  <c r="C6" i="14" l="1"/>
  <c r="D6" i="14" s="1"/>
  <c r="I10" i="1" a="1"/>
  <c r="I10" i="1" s="1"/>
  <c r="C12" i="14" l="1"/>
  <c r="D12" i="14" s="1"/>
  <c r="I121" i="1"/>
  <c r="I113" i="1"/>
  <c r="I105" i="1"/>
  <c r="I97" i="1"/>
  <c r="I89" i="1"/>
  <c r="I81" i="1"/>
  <c r="I73" i="1"/>
  <c r="I65" i="1"/>
  <c r="I61" i="1"/>
  <c r="I57" i="1"/>
  <c r="I49" i="1"/>
  <c r="I45" i="1"/>
  <c r="I37" i="1"/>
  <c r="I33" i="1"/>
  <c r="I29" i="1"/>
  <c r="I25" i="1"/>
  <c r="I17" i="1"/>
  <c r="I13" i="1"/>
  <c r="I120" i="1"/>
  <c r="I112" i="1"/>
  <c r="I104" i="1"/>
  <c r="I96" i="1"/>
  <c r="I88" i="1"/>
  <c r="I80" i="1"/>
  <c r="I72" i="1"/>
  <c r="I64" i="1"/>
  <c r="I60" i="1"/>
  <c r="I52" i="1"/>
  <c r="I44" i="1"/>
  <c r="I40" i="1"/>
  <c r="I32" i="1"/>
  <c r="I28" i="1"/>
  <c r="I24" i="1"/>
  <c r="I20" i="1"/>
  <c r="I12" i="1"/>
  <c r="I119" i="1"/>
  <c r="I115" i="1"/>
  <c r="I111" i="1"/>
  <c r="I107" i="1"/>
  <c r="I103" i="1"/>
  <c r="I99" i="1"/>
  <c r="I95" i="1"/>
  <c r="I91" i="1"/>
  <c r="I87" i="1"/>
  <c r="I83" i="1"/>
  <c r="I79" i="1"/>
  <c r="I75" i="1"/>
  <c r="I71" i="1"/>
  <c r="I67" i="1"/>
  <c r="I63" i="1"/>
  <c r="I59" i="1"/>
  <c r="I55" i="1"/>
  <c r="I51" i="1"/>
  <c r="I47" i="1"/>
  <c r="I43" i="1"/>
  <c r="I39" i="1"/>
  <c r="I35" i="1"/>
  <c r="I31" i="1"/>
  <c r="I27" i="1"/>
  <c r="I23" i="1"/>
  <c r="I19" i="1"/>
  <c r="I15" i="1"/>
  <c r="I11" i="1"/>
  <c r="I117" i="1"/>
  <c r="I109" i="1"/>
  <c r="I101" i="1"/>
  <c r="I93" i="1"/>
  <c r="I85" i="1"/>
  <c r="I77" i="1"/>
  <c r="I69" i="1"/>
  <c r="I53" i="1"/>
  <c r="I41" i="1"/>
  <c r="I21" i="1"/>
  <c r="I116" i="1"/>
  <c r="I108" i="1"/>
  <c r="I100" i="1"/>
  <c r="I92" i="1"/>
  <c r="I84" i="1"/>
  <c r="I76" i="1"/>
  <c r="I68" i="1"/>
  <c r="I56" i="1"/>
  <c r="I48" i="1"/>
  <c r="I36" i="1"/>
  <c r="I16" i="1"/>
  <c r="I118" i="1"/>
  <c r="I114" i="1"/>
  <c r="I110" i="1"/>
  <c r="I106" i="1"/>
  <c r="I102" i="1"/>
  <c r="I98" i="1"/>
  <c r="I94" i="1"/>
  <c r="I90" i="1"/>
  <c r="I86" i="1"/>
  <c r="I82" i="1"/>
  <c r="I78" i="1"/>
  <c r="I74" i="1"/>
  <c r="I70" i="1"/>
  <c r="I66" i="1"/>
  <c r="I62" i="1"/>
  <c r="I58" i="1"/>
  <c r="I54" i="1"/>
  <c r="I50" i="1"/>
  <c r="I46" i="1"/>
  <c r="I42" i="1"/>
  <c r="I38" i="1"/>
  <c r="I34" i="1"/>
  <c r="I30" i="1"/>
  <c r="I26" i="1"/>
  <c r="I22" i="1"/>
  <c r="I18" i="1"/>
  <c r="I14" i="1"/>
  <c r="C17" i="14" l="1"/>
  <c r="D17" i="14" s="1"/>
</calcChain>
</file>

<file path=xl/comments1.xml><?xml version="1.0" encoding="utf-8"?>
<comments xmlns="http://schemas.openxmlformats.org/spreadsheetml/2006/main">
  <authors>
    <author>Cotterill, Mike</author>
    <author>O'Connor, Nick</author>
  </authors>
  <commentList>
    <comment ref="G77" authorId="0" shapeId="0">
      <text>
        <r>
          <rPr>
            <b/>
            <sz val="9"/>
            <color indexed="81"/>
            <rFont val="Tahoma"/>
            <family val="2"/>
          </rPr>
          <t xml:space="preserve">If a charge has been inputted, enter "1" in the UU and/or Developer quantity columns
</t>
        </r>
      </text>
    </comment>
    <comment ref="H77" authorId="1" shapeId="0">
      <text>
        <r>
          <rPr>
            <b/>
            <sz val="9"/>
            <color indexed="81"/>
            <rFont val="Tahoma"/>
            <family val="2"/>
          </rPr>
          <t xml:space="preserve">If a charge has been inputted, enter "1" in the UU and/or Developer quantity columns
</t>
        </r>
      </text>
    </comment>
    <comment ref="G102" authorId="0" shapeId="0">
      <text>
        <r>
          <rPr>
            <b/>
            <sz val="9"/>
            <color indexed="81"/>
            <rFont val="Tahoma"/>
            <family val="2"/>
          </rPr>
          <t>If a charge has been inputted, enter "1" in the UU and/or Developer quantity columns</t>
        </r>
      </text>
    </comment>
    <comment ref="H102" authorId="1" shapeId="0">
      <text>
        <r>
          <rPr>
            <b/>
            <sz val="9"/>
            <color indexed="81"/>
            <rFont val="Tahoma"/>
            <family val="2"/>
          </rPr>
          <t xml:space="preserve">If a charge has been inputted, enter "1" in the UU and/or Developer quantity columns
</t>
        </r>
      </text>
    </comment>
    <comment ref="F103" authorId="0" shapeId="0">
      <text>
        <r>
          <rPr>
            <sz val="9"/>
            <color indexed="81"/>
            <rFont val="Tahoma"/>
            <family val="2"/>
          </rPr>
          <t>Enter value, if applicable, as a negative figure</t>
        </r>
      </text>
    </comment>
    <comment ref="G103" authorId="0" shapeId="0">
      <text>
        <r>
          <rPr>
            <b/>
            <sz val="9"/>
            <color indexed="81"/>
            <rFont val="Tahoma"/>
            <family val="2"/>
          </rPr>
          <t>If a charge has been inputted, enter "1" in the UU and/or Developer quantity columns</t>
        </r>
      </text>
    </comment>
    <comment ref="H103" authorId="1" shapeId="0">
      <text>
        <r>
          <rPr>
            <b/>
            <sz val="9"/>
            <color indexed="81"/>
            <rFont val="Tahoma"/>
            <family val="2"/>
          </rPr>
          <t>If a charge has been inputted, enter "1" in the UU and/or Developer quantity columns</t>
        </r>
      </text>
    </comment>
    <comment ref="G104" authorId="0" shapeId="0">
      <text>
        <r>
          <rPr>
            <b/>
            <sz val="9"/>
            <color indexed="81"/>
            <rFont val="Tahoma"/>
            <family val="2"/>
          </rPr>
          <t>If a charge has been inputted, enter "1" in the UU and/or Developer quantity columns</t>
        </r>
      </text>
    </comment>
    <comment ref="H104" authorId="1" shapeId="0">
      <text>
        <r>
          <rPr>
            <b/>
            <sz val="9"/>
            <color indexed="81"/>
            <rFont val="Tahoma"/>
            <family val="2"/>
          </rPr>
          <t>If a charge has been inputted, enter "1" in the UU and/or Developer quantity columns</t>
        </r>
      </text>
    </comment>
  </commentList>
</comments>
</file>

<file path=xl/comments2.xml><?xml version="1.0" encoding="utf-8"?>
<comments xmlns="http://schemas.openxmlformats.org/spreadsheetml/2006/main">
  <authors>
    <author>Cotterill, Mike</author>
  </authors>
  <commentList>
    <comment ref="F17"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18"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19"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20" authorId="0" shapeId="0">
      <text>
        <r>
          <rPr>
            <b/>
            <sz val="9"/>
            <color indexed="81"/>
            <rFont val="Tahoma"/>
            <family val="2"/>
          </rPr>
          <t>Cotterill, Mike:</t>
        </r>
        <r>
          <rPr>
            <sz val="9"/>
            <color indexed="81"/>
            <rFont val="Tahoma"/>
            <family val="2"/>
          </rPr>
          <t xml:space="preserve">
This charge must be selected for all 25mm boundary box connections
</t>
        </r>
      </text>
    </comment>
    <comment ref="F21"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22"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23"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24" authorId="0" shapeId="0">
      <text>
        <r>
          <rPr>
            <b/>
            <sz val="9"/>
            <color indexed="81"/>
            <rFont val="Tahoma"/>
            <family val="2"/>
          </rPr>
          <t>Cotterill, Mike:</t>
        </r>
        <r>
          <rPr>
            <sz val="9"/>
            <color indexed="81"/>
            <rFont val="Tahoma"/>
            <family val="2"/>
          </rPr>
          <t xml:space="preserve">
This charge must be selected for all 32mm boundary box connections
</t>
        </r>
      </text>
    </comment>
    <comment ref="F65"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66"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67"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68"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I99" authorId="0" shapeId="0">
      <text>
        <r>
          <rPr>
            <b/>
            <sz val="9"/>
            <color indexed="81"/>
            <rFont val="Tahoma"/>
            <family val="2"/>
          </rPr>
          <t>Cotterill, Mike:</t>
        </r>
        <r>
          <rPr>
            <sz val="9"/>
            <color indexed="81"/>
            <rFont val="Tahoma"/>
            <family val="2"/>
          </rPr>
          <t xml:space="preserve">
Add 10% to the NSI figure provided by Network Plus and enter the total value here.
</t>
        </r>
      </text>
    </comment>
    <comment ref="I119" authorId="0" shapeId="0">
      <text>
        <r>
          <rPr>
            <b/>
            <sz val="9"/>
            <color indexed="81"/>
            <rFont val="Tahoma"/>
            <family val="2"/>
          </rPr>
          <t>Cotterill, Mike:</t>
        </r>
        <r>
          <rPr>
            <sz val="9"/>
            <color indexed="81"/>
            <rFont val="Tahoma"/>
            <family val="2"/>
          </rPr>
          <t xml:space="preserve">
Enter charge if applicable</t>
        </r>
      </text>
    </comment>
    <comment ref="J119" authorId="0" shapeId="0">
      <text>
        <r>
          <rPr>
            <b/>
            <sz val="9"/>
            <color indexed="81"/>
            <rFont val="Tahoma"/>
            <family val="2"/>
          </rPr>
          <t>Cotterill, Mike:</t>
        </r>
        <r>
          <rPr>
            <sz val="9"/>
            <color indexed="81"/>
            <rFont val="Tahoma"/>
            <family val="2"/>
          </rPr>
          <t xml:space="preserve">
If a charge has been input, enter 1 in the quantity column
</t>
        </r>
      </text>
    </comment>
    <comment ref="J122"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23"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30"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31" authorId="0" shapeId="0">
      <text>
        <r>
          <rPr>
            <b/>
            <sz val="9"/>
            <color indexed="81"/>
            <rFont val="Tahoma"/>
            <family val="2"/>
          </rPr>
          <t>Cotterill, Mike:</t>
        </r>
        <r>
          <rPr>
            <sz val="9"/>
            <color indexed="81"/>
            <rFont val="Tahoma"/>
            <family val="2"/>
          </rPr>
          <t xml:space="preserve">
Enter the number of equivalent standard infrastructure charges
</t>
        </r>
      </text>
    </comment>
  </commentList>
</comments>
</file>

<file path=xl/sharedStrings.xml><?xml version="1.0" encoding="utf-8"?>
<sst xmlns="http://schemas.openxmlformats.org/spreadsheetml/2006/main" count="1277" uniqueCount="569">
  <si>
    <t xml:space="preserve">Location:   </t>
  </si>
  <si>
    <t>Work activity</t>
  </si>
  <si>
    <t>Non contestable / Contestable</t>
  </si>
  <si>
    <t>Charges Scheme Reference</t>
  </si>
  <si>
    <t>Charge Item</t>
  </si>
  <si>
    <t>Charge Unit</t>
  </si>
  <si>
    <t>Charge</t>
  </si>
  <si>
    <t>Total</t>
  </si>
  <si>
    <t>Point of connection</t>
  </si>
  <si>
    <t>Non contestable</t>
  </si>
  <si>
    <r>
      <t>Point of connection enquiry</t>
    </r>
    <r>
      <rPr>
        <vertAlign val="subscript"/>
        <sz val="10"/>
        <rFont val="Calibri"/>
        <family val="2"/>
      </rPr>
      <t xml:space="preserve"> </t>
    </r>
    <r>
      <rPr>
        <vertAlign val="superscript"/>
        <sz val="10"/>
        <rFont val="Calibri"/>
        <family val="2"/>
      </rPr>
      <t>(1)</t>
    </r>
  </si>
  <si>
    <t>Fixed fee</t>
  </si>
  <si>
    <t>Processing fee</t>
  </si>
  <si>
    <t>Branch connections - Unsurfaced</t>
  </si>
  <si>
    <t>Branch connection - Unsurfaced (50mm to 99mm)</t>
  </si>
  <si>
    <t>Each</t>
  </si>
  <si>
    <t>Branch connection - Unsurfaced (100mm to 160mm)</t>
  </si>
  <si>
    <t>Branch connection - Unsurfaced (161mm to 315mm)</t>
  </si>
  <si>
    <t>Branch connections - Surfaced</t>
  </si>
  <si>
    <t>Branch connection - Surfaced (50mm to 99mm)</t>
  </si>
  <si>
    <t>Branch connection - Surfaced (100mm to 160mm)</t>
  </si>
  <si>
    <t>Branch connection - Surfaced (161mm to 315mm)</t>
  </si>
  <si>
    <t>Piece-up connections - Unsurfaced</t>
  </si>
  <si>
    <t>Contestable</t>
  </si>
  <si>
    <t>Piece-up connection - Unsurfaced (50mm to 99mm)</t>
  </si>
  <si>
    <t>Piece-up connection - Unsurfaced (100mm to 160mm)</t>
  </si>
  <si>
    <t>Piece-up connection - Unsurfaced (161mm to 315mm)</t>
  </si>
  <si>
    <t>Piece-up connections - Surfaced</t>
  </si>
  <si>
    <t>Piece-up connection - Surfaced (50mm to 99mm)</t>
  </si>
  <si>
    <t>Piece-up connection - Surfaced (100mm to 160mm)</t>
  </si>
  <si>
    <t>Piece-up connection - Surfaced (161mm to 315mm)</t>
  </si>
  <si>
    <t>End connections - Unsurfaced</t>
  </si>
  <si>
    <t>End connection - Unsurfaced (50mm to 99mm)</t>
  </si>
  <si>
    <t>End connection - Unsurfaced (100mm to 160mm)</t>
  </si>
  <si>
    <t>End connection - Unsurfaced (161mm to 315mm)</t>
  </si>
  <si>
    <t>End connections - Surfaced</t>
  </si>
  <si>
    <t>End connection - Surfaced (50mm to 99mm)</t>
  </si>
  <si>
    <t>End connection - Surfaced (100mm to 160mm)</t>
  </si>
  <si>
    <t>End connection - Surfaced (161mm to 315mm)</t>
  </si>
  <si>
    <t>Additional metre of PE main - Unsurfaced (50mm-99mm)</t>
  </si>
  <si>
    <t>Metre</t>
  </si>
  <si>
    <t>Additional metre of PE main - Unsurfaced (100mm-160mm)</t>
  </si>
  <si>
    <t>Additional metre of PE main - Unsurfaced (161mm-315mm)</t>
  </si>
  <si>
    <t>Additional metre of PE main - Surfaced (50mm-99mm)</t>
  </si>
  <si>
    <t>Additional metre of PE main - Surfaced (100mm-160mm)</t>
  </si>
  <si>
    <t>Additional metre of PE main - Surfaced (161mm-315mm)</t>
  </si>
  <si>
    <t>Additional metre of PE main not in trench - Surfaced (50mm-99mm)</t>
  </si>
  <si>
    <t>Additional metre of PE main not in trench - Surfaced (100mm-160mm)</t>
  </si>
  <si>
    <t>Additional metre of PE main not in trench - Surfaced (161mm-315mm)</t>
  </si>
  <si>
    <t>Additional metre of PE main - Lay only (50mm-99mm)</t>
  </si>
  <si>
    <t>Additional metre of PE main - Lay only (100mm-160mm)</t>
  </si>
  <si>
    <t>Additional metre of PE main - Lay only (161mm-315mm)</t>
  </si>
  <si>
    <t>Additional metre of BP main - Unsurfaced (50mm-99mm)</t>
  </si>
  <si>
    <t>Additional metre of BP main - Unsurfaced (100mm-160mm)</t>
  </si>
  <si>
    <t>Additional metre of BP main - Unsurfaced (161mm-315mm)</t>
  </si>
  <si>
    <t>Additional metre of BP main - Surfaced (50mm-99mm)</t>
  </si>
  <si>
    <t>Additional metre of BP main - Surfaced (100mm-160mm)</t>
  </si>
  <si>
    <t>Additional metre of BP main - Surfaced (161mm-315mm)</t>
  </si>
  <si>
    <t>Additional metre of BP main not in trench - Surfaced (50mm-99mm)</t>
  </si>
  <si>
    <t>Additional metre of BP main not in trench - Surfaced (100mm-160mm)</t>
  </si>
  <si>
    <t>Additional metre of BP main not in trench - Surfaced (161mm-315mm)</t>
  </si>
  <si>
    <t>Additional metre of BP main - Lay only (50mm-99mm)</t>
  </si>
  <si>
    <t>Additional metre of BP main - Lay only (100mm-160mm)</t>
  </si>
  <si>
    <t>Additional metre of BP main - Lay only (161mm-315mm)</t>
  </si>
  <si>
    <t>PMV / Bypass</t>
  </si>
  <si>
    <t>PMV Bypass - Unsurfaced (50mm-160mm)</t>
  </si>
  <si>
    <t>PMV Bypass - Unsurfaced (161mm-315mm)</t>
  </si>
  <si>
    <t>PMV Bypass - Surfaced (50mm-160mm)</t>
  </si>
  <si>
    <t>PMV Bypass - Surfaced (161mm-315mm)</t>
  </si>
  <si>
    <t>Install PMV - Unsurfaced (50mm-160mm)</t>
  </si>
  <si>
    <t>Install PMV - Unsurfaced (161mm-315mm)</t>
  </si>
  <si>
    <t>Install PMV - Surfaced (50mm-160mm)</t>
  </si>
  <si>
    <t>Install PMV - Surfaced (161mm-315mm)</t>
  </si>
  <si>
    <t>Other costs</t>
  </si>
  <si>
    <t>Charges for elements of work affected by "Exceptional Circumstances"</t>
  </si>
  <si>
    <t>Bespoke site specific</t>
  </si>
  <si>
    <t>Contribution by the Company towards the cost of upsizing, or enhancement work to be funded by the Company</t>
  </si>
  <si>
    <t>Reinforcement (Developer funded)</t>
  </si>
  <si>
    <t>Traffic Management</t>
  </si>
  <si>
    <t>3 way temporary traffic lights - delivery, setup and collection</t>
  </si>
  <si>
    <t>3 way temporary traffic lights</t>
  </si>
  <si>
    <t>Day</t>
  </si>
  <si>
    <t>4 way temporary traffic lights - delivery, setup and collection</t>
  </si>
  <si>
    <t>4 way temporary traffic lights</t>
  </si>
  <si>
    <t>Provision of appropriate traffic management operatives and/or vehicles within working day</t>
  </si>
  <si>
    <t>Uplift for the provision of appropriate traffic management operatives and/or vehicles outside of working day</t>
  </si>
  <si>
    <t>Uplift Outside working day</t>
  </si>
  <si>
    <t>Road closure and diversion and/or lane closure up to 40mph, to comply with instruction from Employer and/or Street Authority; up to and including 40 mph, not  exceeding 1 mile diversion route. Temporary Traffic Regulation Order &amp; council fees for road closures are in addition to this charge and can be found in 9.1.3</t>
  </si>
  <si>
    <t>Week</t>
  </si>
  <si>
    <t>Miscellaneous traffic management services - pre-night cones / bus stop relocation / pre warn up to 20 properties/site maintenance within working day</t>
  </si>
  <si>
    <t>Uplift for miscellaneous traffic management services - pre-night cones / bus stop relocation / pre warn up to 20 properties/site maintenance outside working day</t>
  </si>
  <si>
    <t>Upfront site survey, Auto Cad drawings and submission of drawing to allow road space to be granted</t>
  </si>
  <si>
    <t>Temporary Traffic Regulation Order road closure</t>
  </si>
  <si>
    <t>Parking bay suspension (each bay)</t>
  </si>
  <si>
    <t>Bus stop suspension</t>
  </si>
  <si>
    <t>Pedestrian crossing suspension</t>
  </si>
  <si>
    <t>Parking permit</t>
  </si>
  <si>
    <t>Temporary lights for Temporary Traffic Regulation Order</t>
  </si>
  <si>
    <t>Traffic light suspension (Bag off lights)</t>
  </si>
  <si>
    <t>Additional charges for information only. These will be invoiced separately if applicable</t>
  </si>
  <si>
    <t>Abortive charges (Exclusive of VAT)</t>
  </si>
  <si>
    <t>per visit</t>
  </si>
  <si>
    <t>Demobilisation/remobilisation charge (Exclusive of VAT)</t>
  </si>
  <si>
    <t>Footnotes</t>
  </si>
  <si>
    <r>
      <rPr>
        <vertAlign val="superscript"/>
        <sz val="10"/>
        <color theme="1"/>
        <rFont val="Calibri"/>
        <family val="2"/>
        <scheme val="minor"/>
      </rPr>
      <t xml:space="preserve">(1) </t>
    </r>
    <r>
      <rPr>
        <sz val="10"/>
        <color theme="1"/>
        <rFont val="Calibri"/>
        <family val="2"/>
        <scheme val="minor"/>
      </rPr>
      <t>Included in the mains application fee</t>
    </r>
  </si>
  <si>
    <t>Reference:</t>
  </si>
  <si>
    <t xml:space="preserve">Date:  </t>
  </si>
  <si>
    <t>Version</t>
  </si>
  <si>
    <t>Date</t>
  </si>
  <si>
    <t>Notes</t>
  </si>
  <si>
    <t>Author</t>
  </si>
  <si>
    <t>Mike Cotterill</t>
  </si>
  <si>
    <t>Original provided by Gareth Davies</t>
  </si>
  <si>
    <t>Nick O'Connor</t>
  </si>
  <si>
    <t>JobType</t>
  </si>
  <si>
    <t>VatRate</t>
  </si>
  <si>
    <t>JobType1</t>
  </si>
  <si>
    <t>JobType2</t>
  </si>
  <si>
    <t>JobType3</t>
  </si>
  <si>
    <t>JobType4</t>
  </si>
  <si>
    <t>DevelopmentCategory</t>
  </si>
  <si>
    <t>Household</t>
  </si>
  <si>
    <t>Non-household / Mixed</t>
  </si>
  <si>
    <t>Development Category:</t>
  </si>
  <si>
    <t>Changes to Self-Lay:
 - Combined UU charges and Main Laying sheets
 - Synchronised job information data across sheets
 - Linked VAT rate fields to job type-VAT rate lookup table
 - Implemented named ranges wherever possible 
 - Removed gridlines 
 - Applied conditional formatting</t>
  </si>
  <si>
    <t>Changes to Self-Lay:
 - Corrected UU charge and income offset VAT calc formulae</t>
  </si>
  <si>
    <t>Revisions to formulae to make them clearer: 
 - Replaced "SUM(y-x)" with "x-y"</t>
  </si>
  <si>
    <t>Further cosmetic tweaks to formulae to eliminate error values returned when data fields are blank</t>
  </si>
  <si>
    <t>Changes to Self-Lay: 
 - Removed VAT columns 
 - Made Scheme Cost &amp; Income Offset values visible 
 - Corrected calculation formulae 
 - Removed net mains requisition cost calculation</t>
  </si>
  <si>
    <t>Quantity (SLP Work)</t>
  </si>
  <si>
    <t>Quantity (UU Work)</t>
  </si>
  <si>
    <t>Main laying PE - Unsurfaced</t>
  </si>
  <si>
    <t>Main laying PE - Surfaced</t>
  </si>
  <si>
    <t>Main laying PE NOT IN TRENCH - Surfaced</t>
  </si>
  <si>
    <t>Main laying PE - Lay only</t>
  </si>
  <si>
    <t>Main laying BP - Unsurfaced</t>
  </si>
  <si>
    <t>Main laying BP - Surfaced</t>
  </si>
  <si>
    <t>Main laying BP NOT IN TRENCH - Surfaced</t>
  </si>
  <si>
    <t>Main laying BP - Lay only</t>
  </si>
  <si>
    <t xml:space="preserve">Updated named ranges to make cell formulae more readable 
Added Ready Reckoner calculation process flow </t>
  </si>
  <si>
    <t>1.</t>
  </si>
  <si>
    <t>2.</t>
  </si>
  <si>
    <t>3.</t>
  </si>
  <si>
    <t>Deleted "Connections" tab 
Added error handling to cell formulae 
Added conditional formatting to highlight text entries in fields requiring a numeric value 
Hidden "Datatables" and "Change History" tabs
Updated Instructions tab</t>
  </si>
  <si>
    <t>Completion of Ready Reckoner</t>
  </si>
  <si>
    <t>Mains abandonment - Unsurfaced (50mm-160mm)</t>
  </si>
  <si>
    <t>Mains abandonment - Unsurfaced (161mm-315mm)</t>
  </si>
  <si>
    <t>Additional metre of PE main - Laid in duct (50mm-99mm)</t>
  </si>
  <si>
    <t>Additional metre of PE main - Laid in duct (100mm-160mm)</t>
  </si>
  <si>
    <t>Additional metre of PE main - Laid in duct (161mm-315mm)</t>
  </si>
  <si>
    <t>Additional metre of BP main - Laid in duct (50mm-99mm)</t>
  </si>
  <si>
    <t>Additional metre of BP main - Laid in duct (100mm-160mm)</t>
  </si>
  <si>
    <t>Additional metre of BP main - Laid in duct (161mm-315mm)</t>
  </si>
  <si>
    <t>Main laying PE - Laid in duct</t>
  </si>
  <si>
    <t>Main laying BP - Laid in duct</t>
  </si>
  <si>
    <t>Mains abandonment - Surfaced (50mm-160mm)</t>
  </si>
  <si>
    <t>Mains abandonment - Surfaced (161mm-315mm)</t>
  </si>
  <si>
    <t>Chamber abandonment up to 900mm x 600mm (per chamber) - Unsurfaced</t>
  </si>
  <si>
    <t>Chamber abandonment larger than 900mm x 600mm (per chamber) - Unsurfaced</t>
  </si>
  <si>
    <t>Chamber abandonment up to 900mm x 600mm (per chamber) - Surfaced</t>
  </si>
  <si>
    <t>Chamber abandonment larger than 900mm x 600mm (per chamber) - Surfaced</t>
  </si>
  <si>
    <t>Abandonments (Mains)</t>
  </si>
  <si>
    <t>Abandonments (Chambers)</t>
  </si>
  <si>
    <t>6.3.8</t>
  </si>
  <si>
    <t>Extra over charge for excavation through rock or artificial hard material</t>
  </si>
  <si>
    <r>
      <t>m</t>
    </r>
    <r>
      <rPr>
        <vertAlign val="superscript"/>
        <sz val="10"/>
        <color theme="1"/>
        <rFont val="Calibri"/>
        <family val="2"/>
        <scheme val="minor"/>
      </rPr>
      <t>3</t>
    </r>
  </si>
  <si>
    <t>Trial holes</t>
  </si>
  <si>
    <t>Trial hole - Unsurfaced</t>
  </si>
  <si>
    <t>Trial hole - Surfaced</t>
  </si>
  <si>
    <t>Fire Hydrants</t>
  </si>
  <si>
    <t>Category 1 - repairs without disturbance of original surface</t>
  </si>
  <si>
    <t>Category 1 - repairs with excavation to cover &amp; frame depth (any surface category)</t>
  </si>
  <si>
    <t>Category 2 - repairs with excavation below cover &amp; frame depth (any surface category)</t>
  </si>
  <si>
    <t>Category 2 - Complete hydrant replacement &amp; reinstatement (any surface category)</t>
  </si>
  <si>
    <t>Category 2 - Complete hydrant removal &amp; reinstatement (any surface category)</t>
  </si>
  <si>
    <t>Category 3 - Adoption works, install/replace marker posts/plates &amp; numerals</t>
  </si>
  <si>
    <t>Fire hydrant - Resolution of issue during initial assessment</t>
  </si>
  <si>
    <t>Pressure testing &amp; sampling</t>
  </si>
  <si>
    <t>m</t>
  </si>
  <si>
    <t>Bacteriological test (per sample)</t>
  </si>
  <si>
    <t>Pressure test</t>
  </si>
  <si>
    <t>Service transfers</t>
  </si>
  <si>
    <t>Service transfer up to 50mm - Unsurfaced</t>
  </si>
  <si>
    <t>Service transfer up to 50mm - Surfaced</t>
  </si>
  <si>
    <t>Main laying network assemblies</t>
  </si>
  <si>
    <t>Install/replace/remove standard network assembly 50mm-160mm Unsurfaced on existing main</t>
  </si>
  <si>
    <t>Install/replace/remove standard network assembly 161mm-315mm Unsurfaced on existing main</t>
  </si>
  <si>
    <t>Install/replace/remove standard network assembly 50mm-160mm Surfaced on existing main</t>
  </si>
  <si>
    <t>Install/replace/remove standard network assembly 161mm-315mm Surfaced on existing main</t>
  </si>
  <si>
    <t>Install/replace/remove additional standard network assembly 50mm-160mm Unsurfaced on existing main in the same excavation</t>
  </si>
  <si>
    <t>Install/replace/remove additional standard network assembly 50mm-160mm Surfaced on existing main in the same excavation</t>
  </si>
  <si>
    <t>Install/replace/remove additional standard network assembly 161mm-315mm Unsurfaced on existing main in the same excavation</t>
  </si>
  <si>
    <t>Install/replace/remove additional standard network assembly 161mm-315mm Surfaced on existing main in the same excavation</t>
  </si>
  <si>
    <t>New chambers</t>
  </si>
  <si>
    <t>Install new / replacement chamber - Unsurfaced</t>
  </si>
  <si>
    <t>Install new / replacement chamber - Surfaced</t>
  </si>
  <si>
    <t>Excavation through rock</t>
  </si>
  <si>
    <t>Category 2 - Hydrant installation &amp; reinstatement on mains over 150mm</t>
  </si>
  <si>
    <t>Category 2 - Hydrant installation &amp; reinstatement on mains over 100mm up to 150mm</t>
  </si>
  <si>
    <t>DeliveryRoute</t>
  </si>
  <si>
    <t>Self-Lay</t>
  </si>
  <si>
    <t>UU Build</t>
  </si>
  <si>
    <t>Delivery Route</t>
  </si>
  <si>
    <t>Water fitting</t>
  </si>
  <si>
    <t>Loading units</t>
  </si>
  <si>
    <t>WC flushing cistern</t>
  </si>
  <si>
    <t>Wash basin in a house</t>
  </si>
  <si>
    <t>Wash basin elsewhere</t>
  </si>
  <si>
    <t>Bath (tap nominal size up to 20mm)</t>
  </si>
  <si>
    <t>Bath (tap nominal size larger than 20mm)</t>
  </si>
  <si>
    <t>Shower</t>
  </si>
  <si>
    <t>Sink (tap nominal size up to 15mm)</t>
  </si>
  <si>
    <t>Sink (tap nominal size larger than 15mm)</t>
  </si>
  <si>
    <t>Spray tap</t>
  </si>
  <si>
    <t>Bidet</t>
  </si>
  <si>
    <t>Domestic appliance – see 3rd note below (subject to a minimum of six loading units per house)</t>
  </si>
  <si>
    <t>Communal or commercial appliance</t>
  </si>
  <si>
    <t>Any other water fitting or outlet (including a tap but excluding a urinal or water softener)</t>
  </si>
  <si>
    <t>Number within Plot</t>
  </si>
  <si>
    <t>Per Plot Equivalent:</t>
  </si>
  <si>
    <t>Relevant Multiplier Calculator</t>
  </si>
  <si>
    <r>
      <t>Enter quantities in columns G &amp; H for specific work to be carried out by UU and SLP respectively (The relevant</t>
    </r>
    <r>
      <rPr>
        <b/>
        <sz val="14"/>
        <color rgb="FFFF0000"/>
        <rFont val="Calibri"/>
        <family val="2"/>
        <scheme val="minor"/>
      </rPr>
      <t xml:space="preserve"> </t>
    </r>
    <r>
      <rPr>
        <sz val="14"/>
        <color theme="1"/>
        <rFont val="Calibri"/>
        <family val="2"/>
        <scheme val="minor"/>
      </rPr>
      <t>administration fee has been included already)</t>
    </r>
  </si>
  <si>
    <t>Main Laying Calculation Worksheet</t>
  </si>
  <si>
    <t xml:space="preserve"> </t>
  </si>
  <si>
    <t>4.5.1</t>
  </si>
  <si>
    <t>4.3.2</t>
  </si>
  <si>
    <t>4.3.1</t>
  </si>
  <si>
    <t>4.5.2</t>
  </si>
  <si>
    <t>4.5.5</t>
  </si>
  <si>
    <t>4.5.4</t>
  </si>
  <si>
    <t>4.5.6</t>
  </si>
  <si>
    <t>4.5.3</t>
  </si>
  <si>
    <t>9.1.1</t>
  </si>
  <si>
    <t>All figures listed are subject to VAT as applicable</t>
  </si>
  <si>
    <t>Baselined for FY21</t>
  </si>
  <si>
    <t>Removed all calculated fields except "SLP Mains Scheme Cost" and "UU Charges"</t>
  </si>
  <si>
    <t>Re-added income offset, calculated against sum of Plot Quants
Updated wording for Plot Quant fields</t>
  </si>
  <si>
    <t>Process steps</t>
  </si>
  <si>
    <t>Enter quantity for specific charge</t>
  </si>
  <si>
    <t>Select VAT rate</t>
  </si>
  <si>
    <t>Note</t>
  </si>
  <si>
    <t>Filter on Net cost and deselect zero cost entries (£-)</t>
  </si>
  <si>
    <t>UU Reference</t>
  </si>
  <si>
    <t>Print charges sheet and attached to quotation letter or save as PDF and email</t>
  </si>
  <si>
    <t>Save ready reckoner as a PDF file against the service order on SAP</t>
  </si>
  <si>
    <t>Net quotation value based on existing terms</t>
  </si>
  <si>
    <t>UU Reference:</t>
  </si>
  <si>
    <t>Quantity</t>
  </si>
  <si>
    <t>4.6.2</t>
  </si>
  <si>
    <t>Per application</t>
  </si>
  <si>
    <t>4.6.5</t>
  </si>
  <si>
    <t>Site visit charges</t>
  </si>
  <si>
    <t>25mm Connections</t>
  </si>
  <si>
    <t>25mm metered service connection - Unsurfaced</t>
  </si>
  <si>
    <t>4.6.3</t>
  </si>
  <si>
    <t>25mm metered service connection - Surfaced</t>
  </si>
  <si>
    <t>per box</t>
  </si>
  <si>
    <t>Connections greater than 25mm</t>
  </si>
  <si>
    <t>63mm service connection - Unsurfaced</t>
  </si>
  <si>
    <t>63mm service connection - Surfaced</t>
  </si>
  <si>
    <t>90mm service connection - Unsurfaced</t>
  </si>
  <si>
    <t>90mm service connection - Surfaced</t>
  </si>
  <si>
    <t>110mm service connection - Unsurfaced</t>
  </si>
  <si>
    <t>110mm service connection - Surfaced</t>
  </si>
  <si>
    <t>160mm service connection - Unsurfaced</t>
  </si>
  <si>
    <t>160mm service connection - Surfaced</t>
  </si>
  <si>
    <t>Additional metre of PE service pipe - Unsurfaced (25mm-32mm)</t>
  </si>
  <si>
    <t>Additional metre of PE service pipe - Unsurfaced (63mm-90mm)</t>
  </si>
  <si>
    <t>Additional metre of PE service pipe - Unsurfaced (110mm-160mm)</t>
  </si>
  <si>
    <t>Additional metre of PE service pipe - Surfaced (25mm-32mm)</t>
  </si>
  <si>
    <t>Additional metre of PE service pipe - Surfaced (63mm-90mm)</t>
  </si>
  <si>
    <t>Additional metre of PE service pipe - Surfaced (110mm-160mm)</t>
  </si>
  <si>
    <t>Additional metre of PE service pipe - Lay only/laid in ducts (25mm-32mm)</t>
  </si>
  <si>
    <t>Additional metre of PE service pipe - Lay only/laid in ducts (63mm-90mm)</t>
  </si>
  <si>
    <t>Additional metre of PE service pipe - Lay only/laid in ducts (110mm-160mm)</t>
  </si>
  <si>
    <t>Additional metre of BP service pipe - Unsurfaced (25mm-32mm)</t>
  </si>
  <si>
    <t>Additional metre of BP service pipe - Unsurfaced (63mm-90mm)</t>
  </si>
  <si>
    <t>Additional metre of BP service pipe - Unsurfaced (110mm-160mm)</t>
  </si>
  <si>
    <t>Additional metre of BP service pipe - Surfaced (25mm-32mm)</t>
  </si>
  <si>
    <t>Additional metre of BP service pipe - Surfaced (63mm-90mm)</t>
  </si>
  <si>
    <t>Additional metre of BP service pipe - Surfaced (110mm-160mm)</t>
  </si>
  <si>
    <t>Additional metre of BP service pipe - Lay only/laid in ducts (25mm-32mm)</t>
  </si>
  <si>
    <t>Additional metre of BP service pipe - Lay only/laid in ducts (63mm-90mm)</t>
  </si>
  <si>
    <t>Additional metre of BP service pipe - Lay only/laid in ducts (110mm-160mm)</t>
  </si>
  <si>
    <t>Meter Installation</t>
  </si>
  <si>
    <t>4.6.6</t>
  </si>
  <si>
    <t>4.6.7</t>
  </si>
  <si>
    <t>per plot</t>
  </si>
  <si>
    <t xml:space="preserve">Temporary connection </t>
  </si>
  <si>
    <t>4.6.11</t>
  </si>
  <si>
    <t>9.1.3</t>
  </si>
  <si>
    <t>9.1.2</t>
  </si>
  <si>
    <t>Building Water</t>
  </si>
  <si>
    <t>Building water charge for premises with a connection up to and including 63mm</t>
  </si>
  <si>
    <t>Infrastructure credits to account for relevant use within the last 5 years - Water</t>
  </si>
  <si>
    <t>6.4.1</t>
  </si>
  <si>
    <t>Infrastructure credits to account for relevant use within the last 5 years - Sewerage</t>
  </si>
  <si>
    <t>Water Efficiency Multiplier (if applicable) - Water</t>
  </si>
  <si>
    <t>Water Efficiency Multiplier (if applicable)- Sewerage</t>
  </si>
  <si>
    <t>Income offset</t>
  </si>
  <si>
    <t xml:space="preserve">FY21 Water connection charges associated with a statutory mains requisition scheme </t>
  </si>
  <si>
    <r>
      <t xml:space="preserve">32mm connections for FY21 </t>
    </r>
    <r>
      <rPr>
        <b/>
        <sz val="10"/>
        <color rgb="FFFF0000"/>
        <rFont val="Calibri"/>
        <family val="2"/>
        <scheme val="minor"/>
      </rPr>
      <t>do not</t>
    </r>
    <r>
      <rPr>
        <sz val="10"/>
        <color theme="1"/>
        <rFont val="Calibri"/>
        <family val="2"/>
        <scheme val="minor"/>
      </rPr>
      <t xml:space="preserve"> include the charges for meter provision &amp; installation or boundary boxes (where applicable). These charges need to be added to the base connection charge similar to other non-standard connections</t>
    </r>
  </si>
  <si>
    <t>For existing terms select TKG STOPs as appropriate
(This is not an exhaustive list)</t>
  </si>
  <si>
    <t>Work Description</t>
  </si>
  <si>
    <t>Water UK description applied</t>
  </si>
  <si>
    <t>Net Cost</t>
  </si>
  <si>
    <t>vat rate</t>
  </si>
  <si>
    <t>vat</t>
  </si>
  <si>
    <t>total</t>
  </si>
  <si>
    <t>Water connection Administration Fee (Single connection)</t>
  </si>
  <si>
    <t>Yes</t>
  </si>
  <si>
    <t>Water connection Administration Fee (Additional connection)</t>
  </si>
  <si>
    <t>NSA101, NSA105, NSA115, NSA117</t>
  </si>
  <si>
    <r>
      <t xml:space="preserve">25mm </t>
    </r>
    <r>
      <rPr>
        <sz val="10"/>
        <color rgb="FFFF0000"/>
        <rFont val="Calibri"/>
        <family val="2"/>
        <scheme val="minor"/>
      </rPr>
      <t>metered</t>
    </r>
    <r>
      <rPr>
        <sz val="10"/>
        <color theme="1"/>
        <rFont val="Calibri"/>
        <family val="2"/>
        <scheme val="minor"/>
      </rPr>
      <t xml:space="preserve"> connection - Unsurfaced</t>
    </r>
  </si>
  <si>
    <t>NSA102, NSA106, NSA116, NSA118</t>
  </si>
  <si>
    <r>
      <t xml:space="preserve">25mm </t>
    </r>
    <r>
      <rPr>
        <sz val="10"/>
        <color rgb="FFFF0000"/>
        <rFont val="Calibri"/>
        <family val="2"/>
        <scheme val="minor"/>
      </rPr>
      <t>metered</t>
    </r>
    <r>
      <rPr>
        <sz val="10"/>
        <color theme="1"/>
        <rFont val="Calibri"/>
        <family val="2"/>
        <scheme val="minor"/>
      </rPr>
      <t xml:space="preserve"> connection - Surfaced</t>
    </r>
  </si>
  <si>
    <t>25mm connection only on-site - No excavation</t>
  </si>
  <si>
    <t>25mm metered service connection on-site - Excavation undertaken by customer</t>
  </si>
  <si>
    <t>E/O charge for boundary box</t>
  </si>
  <si>
    <t>Boundary box</t>
  </si>
  <si>
    <r>
      <t xml:space="preserve">32mm </t>
    </r>
    <r>
      <rPr>
        <sz val="10"/>
        <color theme="1"/>
        <rFont val="Calibri"/>
        <family val="2"/>
        <scheme val="minor"/>
      </rPr>
      <t>connection - Unsurfaced</t>
    </r>
  </si>
  <si>
    <t>32mm service connection - Unsurfaced</t>
  </si>
  <si>
    <r>
      <t xml:space="preserve">32mm </t>
    </r>
    <r>
      <rPr>
        <sz val="10"/>
        <color theme="1"/>
        <rFont val="Calibri"/>
        <family val="2"/>
        <scheme val="minor"/>
      </rPr>
      <t>connection - Surfaced</t>
    </r>
  </si>
  <si>
    <t>32mm service connection - Surfaced</t>
  </si>
  <si>
    <t>32mm connection only on-site - No excavation</t>
  </si>
  <si>
    <t>32mm service connection on-site - Excavation undertaken by customer</t>
  </si>
  <si>
    <t>E/O charge for Ebco boundary box</t>
  </si>
  <si>
    <t>Ebco boundary box</t>
  </si>
  <si>
    <t>NSA209</t>
  </si>
  <si>
    <t>63mm connection - Unsurfaced</t>
  </si>
  <si>
    <t>NSA212</t>
  </si>
  <si>
    <t>63mm connection - Surfaced</t>
  </si>
  <si>
    <t>90mm connection - Unsurfaced</t>
  </si>
  <si>
    <t>90mm connection - Surfaced</t>
  </si>
  <si>
    <t>NSA210</t>
  </si>
  <si>
    <t>110mm connection - Unsurfaced</t>
  </si>
  <si>
    <t>NSA213</t>
  </si>
  <si>
    <t>110mm connection - Surfaced</t>
  </si>
  <si>
    <t>160mm connection - Unsurfaced</t>
  </si>
  <si>
    <t>160mm connection - Surfaced</t>
  </si>
  <si>
    <t>NSA309, NSA310, NSA311, NSA312</t>
  </si>
  <si>
    <t>Provision of Meter &amp; Strainers</t>
  </si>
  <si>
    <t>15mm to 20mm - Manifold or in-line meter</t>
  </si>
  <si>
    <t>Provision of 15mm-20mm manifold or in-line meter</t>
  </si>
  <si>
    <t>NSA313, NSA314</t>
  </si>
  <si>
    <t>25mm - Manifold or in-line meter</t>
  </si>
  <si>
    <t>Provision of 25mm manifold or in-line meter</t>
  </si>
  <si>
    <t>NSA317, NSA318</t>
  </si>
  <si>
    <t>40mm - Manifold or in-line meter</t>
  </si>
  <si>
    <t>Provision of 40mm manifold or in-line meter</t>
  </si>
  <si>
    <t>NSA315, NSA316</t>
  </si>
  <si>
    <t>50mm - Manifold or in-line meter</t>
  </si>
  <si>
    <t>Provision of 50mm manifold or in-line meter</t>
  </si>
  <si>
    <t>NSA341</t>
  </si>
  <si>
    <t>80mm - Manifold or in-line meter</t>
  </si>
  <si>
    <t>Provision of 80mm manifold or in-line meter</t>
  </si>
  <si>
    <t>NSA337</t>
  </si>
  <si>
    <t>100mm - Manifold or in-line meter</t>
  </si>
  <si>
    <t>Provision of 100mm manifold or in-line meter</t>
  </si>
  <si>
    <t>NSA338</t>
  </si>
  <si>
    <t>150mm - Manifold or in-line meter</t>
  </si>
  <si>
    <t>Provision of 150mm manifold or in-line meter</t>
  </si>
  <si>
    <t>50mm - Combination meter</t>
  </si>
  <si>
    <t>Provision of 50mm combination meter</t>
  </si>
  <si>
    <t>80mm - Combination meter</t>
  </si>
  <si>
    <t>Provision of 80mm combination meter</t>
  </si>
  <si>
    <t>100mm - Combination meter</t>
  </si>
  <si>
    <t>Provision of 100mm combination meter</t>
  </si>
  <si>
    <t>150mm - Combination meter</t>
  </si>
  <si>
    <t>Provision of 150mm combination meter</t>
  </si>
  <si>
    <t>50mm - Strainer</t>
  </si>
  <si>
    <t>Provision of 50mm strainer</t>
  </si>
  <si>
    <t>80mm - Strainer</t>
  </si>
  <si>
    <t>Provision of 80mm strainer</t>
  </si>
  <si>
    <t>100mm - Strainer</t>
  </si>
  <si>
    <t>Provision of 100mm strainer</t>
  </si>
  <si>
    <t>150mm - Strainer</t>
  </si>
  <si>
    <t>Provision of 150mm strainer</t>
  </si>
  <si>
    <t>15mm to 25mm manifold meter</t>
  </si>
  <si>
    <t>Installation of 15mm to 25mm manifold meter</t>
  </si>
  <si>
    <t>15mm to 20mm in-line meter</t>
  </si>
  <si>
    <t>Installation of 15mm to 20mm in-line meter</t>
  </si>
  <si>
    <t>25mm to 40mm in-line meter - Internal</t>
  </si>
  <si>
    <t>Installation of 25mm to 40mm in-line meter - Internal</t>
  </si>
  <si>
    <t>25mm to 40mm in-line meter - External Unsurfaced</t>
  </si>
  <si>
    <t>Installation of 25mm to 40mm in-line meter - External Unsurfaced</t>
  </si>
  <si>
    <t>25mm to 40mm in-line meter - External Surfaced</t>
  </si>
  <si>
    <t>Installation of 25mm to 40mm in-line meter - External Surfaced</t>
  </si>
  <si>
    <t>50mm meter - Internal</t>
  </si>
  <si>
    <t>Installation of 50mm meter - Internal</t>
  </si>
  <si>
    <t>50mm meter - External Unsurfaced</t>
  </si>
  <si>
    <t>Installation of 50mm meter - External Unsurfaced</t>
  </si>
  <si>
    <t>50mm meter - External Surfaced</t>
  </si>
  <si>
    <t>Installation of 50mm meter - External Surfaced</t>
  </si>
  <si>
    <t>Larger than 50mm meter - Internal</t>
  </si>
  <si>
    <t>Installation of Larger than 50mm meter - Internal</t>
  </si>
  <si>
    <t>Larger than 50mm meter - External Unsurfaced</t>
  </si>
  <si>
    <t>Installation of Larger than 50mm meter - External Unsurfaced</t>
  </si>
  <si>
    <t>Larger than 50mm meter - External Surfaced</t>
  </si>
  <si>
    <t>Installation of Larger than 50mm meter - External Surfaced</t>
  </si>
  <si>
    <t>NSA303</t>
  </si>
  <si>
    <t>Multiport meter boxes</t>
  </si>
  <si>
    <t>New Service/Multiport 4ports/Surfaced</t>
  </si>
  <si>
    <t>4 port meter box - Standard</t>
  </si>
  <si>
    <t>NSA302</t>
  </si>
  <si>
    <t>New Service/Multiport 6ports/Unsurfaced</t>
  </si>
  <si>
    <t>4 port meter box - Gun metal</t>
  </si>
  <si>
    <t>NSA304</t>
  </si>
  <si>
    <t>New Service/Multiport 6ports/Surfaced</t>
  </si>
  <si>
    <t>6 port meter box - Standard</t>
  </si>
  <si>
    <t>NSA308</t>
  </si>
  <si>
    <t>New Service/Multiport/Gun Metal/ 6ports/Surfaced</t>
  </si>
  <si>
    <t>6 port meter box - Gun metal</t>
  </si>
  <si>
    <t>Temp Supply</t>
  </si>
  <si>
    <t>Temporary building supply connection</t>
  </si>
  <si>
    <t>Temporary building supply connection E/O 2m/Unsurfaced</t>
  </si>
  <si>
    <t xml:space="preserve">Additional metre of PE service pipe - Unsurfaced 25mm </t>
  </si>
  <si>
    <t>Temporary building supply connection E/O 2m/Surfaced</t>
  </si>
  <si>
    <t xml:space="preserve">Additional metre of PE service pipe - Surfaced 25mm </t>
  </si>
  <si>
    <t>Lay customer supplied service</t>
  </si>
  <si>
    <t xml:space="preserve">Lay customer service pipe in open trench/duct </t>
  </si>
  <si>
    <t>Lay customer service pipe in open trench/duct - Enabling work by customer</t>
  </si>
  <si>
    <t>NSA107</t>
  </si>
  <si>
    <t>Service laying PE (cost/metre) - Unsurfaced</t>
  </si>
  <si>
    <t>PE Serv E/O 2m/VShort/0-32/Unsurfaced</t>
  </si>
  <si>
    <t>NSA215</t>
  </si>
  <si>
    <t>PE Serv E/O 2m/VShort/50-99/Unsurfaced</t>
  </si>
  <si>
    <t>NSA216</t>
  </si>
  <si>
    <t>PE Serv E/O 2m/VShort/100-160/Unsurfaced</t>
  </si>
  <si>
    <t>NSA108</t>
  </si>
  <si>
    <t>Service laying PE (cost/metre) - Surfaced</t>
  </si>
  <si>
    <t>PE Serv E/O 2m//VShort/0-32/Surfaced</t>
  </si>
  <si>
    <t>NSA218</t>
  </si>
  <si>
    <t>PE Serv E/O 2m/VShort/50-99/Surfaced</t>
  </si>
  <si>
    <t>NSA219</t>
  </si>
  <si>
    <t>PE Serv E/O 2m/VShort/100-160/Surfaced</t>
  </si>
  <si>
    <t>NSA111, NSA113</t>
  </si>
  <si>
    <t>Service laying PE (cost/metre) - Lay only / Laid in ducts</t>
  </si>
  <si>
    <t>PE Serv E/O 2m/0-32/Lay Only / Laid in ducts</t>
  </si>
  <si>
    <t>NSA227</t>
  </si>
  <si>
    <t>PE Serv E/O 2m/50-90/Lay Only / Laid in ducts</t>
  </si>
  <si>
    <t>NMA208</t>
  </si>
  <si>
    <t>PE Serv E/O 2m/100-160/Lay Only / Laid in ducts</t>
  </si>
  <si>
    <t>NSA109</t>
  </si>
  <si>
    <t>Service laying BP (cost/metre) - Unsurfaced</t>
  </si>
  <si>
    <t>Barr Pipe Serv E/O 2m/VShort/0-32/Unsurfaced</t>
  </si>
  <si>
    <t>NSA221</t>
  </si>
  <si>
    <t>BP Serv E/O 2m/VShort/50-99/Unsurfaced</t>
  </si>
  <si>
    <t>NSA222</t>
  </si>
  <si>
    <t>BP Serv E/O 2m/VShort/100-160/Unsurfaced</t>
  </si>
  <si>
    <t>NSA110</t>
  </si>
  <si>
    <t>Service laying BP (cost/metre) - Surfaced</t>
  </si>
  <si>
    <t>Barr Pipe Serv E/O 2m/VShort/0-32/Surfaced</t>
  </si>
  <si>
    <t>NSA224</t>
  </si>
  <si>
    <t>BP Serv E/O 2m/VShort/50-99/Surfaced</t>
  </si>
  <si>
    <t>NSA225</t>
  </si>
  <si>
    <t>BP Serv E/O 2m/VShort/100-160/Surfaced</t>
  </si>
  <si>
    <t>NSA112, NSA114</t>
  </si>
  <si>
    <t>Service laying BP (cost/metre) - Lay only / Laid in ducts</t>
  </si>
  <si>
    <t>Barr Pipe Serv E/O 2m/0-32/Lay Only / Laid in ducts</t>
  </si>
  <si>
    <t>NSA228</t>
  </si>
  <si>
    <t>Barr Pipe Serv E/O 2m/50-90/Lay Only / Laid in ducts</t>
  </si>
  <si>
    <t>NMA220</t>
  </si>
  <si>
    <t>Barr Pipe Serv E/O 2m /100-160/Lay Only / Laid in ducts</t>
  </si>
  <si>
    <t xml:space="preserve">Water Regulation initial inspection </t>
  </si>
  <si>
    <t>Water Regulation Inspection - (External)</t>
  </si>
  <si>
    <t>4.6.10</t>
  </si>
  <si>
    <r>
      <t xml:space="preserve">Water Regs Inspection (External) (where company inspects service connection laid by others) </t>
    </r>
    <r>
      <rPr>
        <vertAlign val="superscript"/>
        <sz val="10"/>
        <rFont val="Calibri"/>
        <family val="2"/>
      </rPr>
      <t>(1)</t>
    </r>
  </si>
  <si>
    <t>Water Regulation Inspection - (Internal)</t>
  </si>
  <si>
    <r>
      <t xml:space="preserve">Water Regs Inspection (Internal) (where company inspects service connection laid by others) </t>
    </r>
    <r>
      <rPr>
        <vertAlign val="superscript"/>
        <sz val="10"/>
        <rFont val="Calibri"/>
        <family val="2"/>
      </rPr>
      <t>(1)</t>
    </r>
  </si>
  <si>
    <t>Take over existing supply</t>
  </si>
  <si>
    <t>Application fee</t>
  </si>
  <si>
    <t>Non Contestable</t>
  </si>
  <si>
    <t>Take over existing supply - Application fee</t>
  </si>
  <si>
    <t>Site investigation, planning &amp; associated work</t>
  </si>
  <si>
    <t>Take over existing supply - Administration fee</t>
  </si>
  <si>
    <t>Pressure testing &amp; Sampling</t>
  </si>
  <si>
    <t>Service connection - pressure test</t>
  </si>
  <si>
    <t>Service connection - bacteriological test</t>
  </si>
  <si>
    <t>Trial Holes</t>
  </si>
  <si>
    <t>Trial hole per m3 of excavation - Unsurfaced</t>
  </si>
  <si>
    <t>m3</t>
  </si>
  <si>
    <t>Trial hole per m3 of excavation - Surfaced</t>
  </si>
  <si>
    <t>Additional costs which may apply in exceptional circumstances</t>
  </si>
  <si>
    <t>3  way temporary traffic lights incl all Chapter 8 up to 60mph (setup/removal)</t>
  </si>
  <si>
    <t>Daily charge for 3 way traffic lights</t>
  </si>
  <si>
    <t>4  Way temporary traffic lights incl all Ch8 up to 60mph (setup/removal)</t>
  </si>
  <si>
    <t>Daily charge for 4 way traffic lights</t>
  </si>
  <si>
    <t xml:space="preserve">Provision of traffic management operative (Lantra Trained) &amp; traffic management vehicle to manually control traffic lights and/or Stop - Go board, install priority systems, manning lights at peak times (Am &amp; Pm) </t>
  </si>
  <si>
    <r>
      <t xml:space="preserve">Traffic management services / Out of Hours - </t>
    </r>
    <r>
      <rPr>
        <b/>
        <sz val="10"/>
        <color theme="1"/>
        <rFont val="Calibri"/>
        <family val="2"/>
        <scheme val="minor"/>
      </rPr>
      <t xml:space="preserve">Uplift to rate in line above </t>
    </r>
    <r>
      <rPr>
        <sz val="10"/>
        <color theme="1"/>
        <rFont val="Calibri"/>
        <family val="2"/>
        <scheme val="minor"/>
      </rPr>
      <t xml:space="preserve">- After 8pm Mon to Friday, Sat, Sunday &amp; Bank Holidays </t>
    </r>
  </si>
  <si>
    <t>Road closure and diversion and/or lane closure up to 40mph, to comply with instruction from Employer and/or Street Authority; up to and including 40 mph, not  exceeding 1 mile diversion route - Excluding Temporary Traffic Regulation Order &amp; council fees</t>
  </si>
  <si>
    <t>Miscellaneous traffic management services - pre-night cones / bus stop relocation / pre warn up to 20 properties/site maintenance</t>
  </si>
  <si>
    <t>Traffic management - Upfront site survey - ALL traffic management activities , Auto Cad drawings and submission of drawing to allow road space to be granted</t>
  </si>
  <si>
    <t>Parking bay suspension</t>
  </si>
  <si>
    <t>Ped crossing suspension</t>
  </si>
  <si>
    <t>Service connection costs</t>
  </si>
  <si>
    <t>Building water charge</t>
  </si>
  <si>
    <t>Building water charge for any premises that we determine should be metered, or you ask to be metered</t>
  </si>
  <si>
    <t>Standard measured charge</t>
  </si>
  <si>
    <r>
      <rPr>
        <b/>
        <sz val="10"/>
        <color rgb="FFFF0000"/>
        <rFont val="Calibri"/>
        <family val="2"/>
        <scheme val="minor"/>
      </rPr>
      <t>Infrastructure Charges</t>
    </r>
    <r>
      <rPr>
        <b/>
        <sz val="10"/>
        <color theme="1"/>
        <rFont val="Calibri"/>
        <family val="2"/>
        <scheme val="minor"/>
      </rPr>
      <t xml:space="preserve"> - will apply to all new connections made to a main laid before 1991 or after April 2018</t>
    </r>
  </si>
  <si>
    <t>Water Infrastructure charge (Standard)</t>
  </si>
  <si>
    <t>Infrastructure charges due for the development - Water</t>
  </si>
  <si>
    <t>Sewerage Infrastructure charge (Standard)</t>
  </si>
  <si>
    <t>Infrastructure charges due for the development - Sewerage</t>
  </si>
  <si>
    <t>Water Infrastructure charge (Relevant multiplier)</t>
  </si>
  <si>
    <t>Infrastructure charges for domestic use in premises other than houses or flats with their own discrete water supplies (using the relevant multiplier or other appropriate means) - Water</t>
  </si>
  <si>
    <t>based on fittings</t>
  </si>
  <si>
    <t>Sewerage Infrastructure charge (Relevant multiplier)</t>
  </si>
  <si>
    <t>Infrastructure charges for domestic use in premises other than houses or flats with their own discrete water supplies (using the relevant multiplier or other appropriate means) - Sewerage</t>
  </si>
  <si>
    <t>Water Infrastructure credits</t>
  </si>
  <si>
    <t>Sewerage Infrastructure credits</t>
  </si>
  <si>
    <t>Water Infrastructure charge for sustainable development</t>
  </si>
  <si>
    <t>Sewerage Infrastructure charge for sustainable development</t>
  </si>
  <si>
    <r>
      <t xml:space="preserve">Legacy </t>
    </r>
    <r>
      <rPr>
        <b/>
        <sz val="10"/>
        <color rgb="FFFF0000"/>
        <rFont val="Calibri"/>
        <family val="2"/>
        <scheme val="minor"/>
      </rPr>
      <t>Infrastructure Charges</t>
    </r>
    <r>
      <rPr>
        <b/>
        <sz val="10"/>
        <color theme="1"/>
        <rFont val="Calibri"/>
        <family val="2"/>
        <scheme val="minor"/>
      </rPr>
      <t xml:space="preserve"> - will apply to all new connections made to a main which was requisitioned between 1991 and  April 2018</t>
    </r>
  </si>
  <si>
    <t>Legacy infrastructure charges due for the development - Water</t>
  </si>
  <si>
    <t>Legacy Standard infrastructure charges due for the development - Sewerage</t>
  </si>
  <si>
    <t>Legacy Infrastructure charges for domestic use in premises other than houses or flats with their own discrete water supplies (using the relevant multiplier or other appropriate means) - Water</t>
  </si>
  <si>
    <t>Legacy Infrastructure charges for domestic use in premises other than houses or flats with their own discrete water supplies (using the relevant multiplier or other appropriate means) - Sewerage</t>
  </si>
  <si>
    <t>Legacy Infrastructure credits to account for relevant use within the last 5 years - Water</t>
  </si>
  <si>
    <t>Legacy Infrastructure credits to account for relevant use within the last 5 years - Sewerage</t>
  </si>
  <si>
    <t>Other costs - (Building Water &amp; Infrastructure Charges)</t>
  </si>
  <si>
    <t>Income offset allowance</t>
  </si>
  <si>
    <t>Income offset allowance for each premise benefitting from a water connection</t>
  </si>
  <si>
    <t>Total cost</t>
  </si>
  <si>
    <r>
      <rPr>
        <vertAlign val="superscript"/>
        <sz val="10"/>
        <color theme="1"/>
        <rFont val="Calibri"/>
        <family val="2"/>
        <scheme val="minor"/>
      </rPr>
      <t>(1)</t>
    </r>
    <r>
      <rPr>
        <sz val="10"/>
        <color theme="1"/>
        <rFont val="Calibri"/>
        <family val="2"/>
        <scheme val="minor"/>
      </rPr>
      <t xml:space="preserve"> No charge for first inspection, subsequent inspections are chargeable</t>
    </r>
  </si>
  <si>
    <t>To calculate your Income Offset payments please see Connections Calculation Tab</t>
  </si>
  <si>
    <t>Summary of scheme</t>
  </si>
  <si>
    <t xml:space="preserve">UU charges </t>
  </si>
  <si>
    <t>Total scheme cost</t>
  </si>
  <si>
    <t xml:space="preserve">Enabling works charges </t>
  </si>
  <si>
    <t xml:space="preserve">Total charges scheme charges </t>
  </si>
  <si>
    <t>Total Connections charges</t>
  </si>
  <si>
    <t>Other (Building water &amp; Infrastructure costs)</t>
  </si>
  <si>
    <r>
      <t xml:space="preserve">&lt; These charges </t>
    </r>
    <r>
      <rPr>
        <b/>
        <sz val="11"/>
        <color rgb="FFFF0000"/>
        <rFont val="Calibri"/>
        <family val="2"/>
        <scheme val="minor"/>
      </rPr>
      <t xml:space="preserve">are payable by you </t>
    </r>
    <r>
      <rPr>
        <sz val="11"/>
        <color rgb="FFFF0000"/>
        <rFont val="Calibri"/>
        <family val="2"/>
        <scheme val="minor"/>
      </rPr>
      <t xml:space="preserve">when work is requested i.e. Branch connection or mains laying </t>
    </r>
  </si>
  <si>
    <t>Income offset Allowance (£751 per plot)</t>
  </si>
  <si>
    <t>Scheme charges less any income offset allowance(s) we pay you</t>
  </si>
  <si>
    <r>
      <t xml:space="preserve">&lt; These charges </t>
    </r>
    <r>
      <rPr>
        <b/>
        <sz val="11"/>
        <color rgb="FFFF0000"/>
        <rFont val="Calibri"/>
        <family val="2"/>
        <scheme val="minor"/>
      </rPr>
      <t xml:space="preserve">are payable by you </t>
    </r>
    <r>
      <rPr>
        <sz val="11"/>
        <color rgb="FFFF0000"/>
        <rFont val="Calibri"/>
        <family val="2"/>
        <scheme val="minor"/>
      </rPr>
      <t xml:space="preserve">as each plot/premise is connected - payable as each connection is made and </t>
    </r>
    <r>
      <rPr>
        <b/>
        <sz val="11"/>
        <color rgb="FFFF0000"/>
        <rFont val="Calibri"/>
        <family val="2"/>
        <scheme val="minor"/>
      </rPr>
      <t>we</t>
    </r>
    <r>
      <rPr>
        <sz val="11"/>
        <color rgb="FFFF0000"/>
        <rFont val="Calibri"/>
        <family val="2"/>
        <scheme val="minor"/>
      </rPr>
      <t xml:space="preserve"> are informed.</t>
    </r>
  </si>
  <si>
    <r>
      <t xml:space="preserve">&lt; The income offset allowance is </t>
    </r>
    <r>
      <rPr>
        <b/>
        <sz val="11"/>
        <color rgb="FFFF0000"/>
        <rFont val="Calibri"/>
        <family val="2"/>
        <scheme val="minor"/>
      </rPr>
      <t>payable by us to you</t>
    </r>
    <r>
      <rPr>
        <sz val="11"/>
        <color rgb="FFFF0000"/>
        <rFont val="Calibri"/>
        <family val="2"/>
        <scheme val="minor"/>
      </rPr>
      <t xml:space="preserve">  as each plot / premise is connected - </t>
    </r>
    <r>
      <rPr>
        <b/>
        <sz val="11"/>
        <color rgb="FFFF0000"/>
        <rFont val="Calibri"/>
        <family val="2"/>
        <scheme val="minor"/>
      </rPr>
      <t>we</t>
    </r>
    <r>
      <rPr>
        <sz val="11"/>
        <color rgb="FFFF0000"/>
        <rFont val="Calibri"/>
        <family val="2"/>
        <scheme val="minor"/>
      </rPr>
      <t xml:space="preserve"> pay this when we are fully informed of each connection </t>
    </r>
    <r>
      <rPr>
        <b/>
        <sz val="11"/>
        <color rgb="FFFF0000"/>
        <rFont val="Calibri"/>
        <family val="2"/>
        <scheme val="minor"/>
      </rPr>
      <t>you</t>
    </r>
    <r>
      <rPr>
        <sz val="11"/>
        <color rgb="FFFF0000"/>
        <rFont val="Calibri"/>
        <family val="2"/>
        <scheme val="minor"/>
      </rPr>
      <t xml:space="preserve"> make.</t>
    </r>
  </si>
  <si>
    <r>
      <t xml:space="preserve">&lt; The total scheme cost </t>
    </r>
    <r>
      <rPr>
        <b/>
        <u/>
        <sz val="11"/>
        <color rgb="FFFF0000"/>
        <rFont val="Calibri"/>
        <family val="2"/>
        <scheme val="minor"/>
      </rPr>
      <t>is for information purposes</t>
    </r>
    <r>
      <rPr>
        <sz val="11"/>
        <color rgb="FFFF0000"/>
        <rFont val="Calibri"/>
        <family val="2"/>
        <scheme val="minor"/>
      </rPr>
      <t xml:space="preserve"> only - this shows the difference in </t>
    </r>
    <r>
      <rPr>
        <b/>
        <sz val="11"/>
        <color rgb="FFFF0000"/>
        <rFont val="Calibri"/>
        <family val="2"/>
        <scheme val="minor"/>
      </rPr>
      <t xml:space="preserve">what you have paid to us </t>
    </r>
    <r>
      <rPr>
        <sz val="11"/>
        <color rgb="FFFF0000"/>
        <rFont val="Calibri"/>
        <family val="2"/>
        <scheme val="minor"/>
      </rPr>
      <t xml:space="preserve">and </t>
    </r>
    <r>
      <rPr>
        <b/>
        <sz val="11"/>
        <color rgb="FFFF0000"/>
        <rFont val="Calibri"/>
        <family val="2"/>
        <scheme val="minor"/>
      </rPr>
      <t>what we have paid to you</t>
    </r>
    <r>
      <rPr>
        <sz val="11"/>
        <color rgb="FFFF0000"/>
        <rFont val="Calibri"/>
        <family val="2"/>
        <scheme val="minor"/>
      </rPr>
      <t xml:space="preserve"> on scheme completion.</t>
    </r>
  </si>
  <si>
    <t>For non-household developments served by a supply pipe larger than 25mm, where water fittings information is made available at the time of application, the income offset allowance will be calculated based on the relevant multiplier calculation (see 6.5 of the United Utilities Charges Scheme 2020/2021).
The income offset allowance for properties that are not houses may be expressed as a decimal as well as a whole number.
If the water fittings information is not made available at the time of application, the income offset allowance will be calculated based on a fixed allowance per plot constructed as detailed above.</t>
  </si>
  <si>
    <t>Select Development Category ("Household" / "Non-household / Mixed") from the drop-down list in cell B6</t>
  </si>
  <si>
    <t>Select Delivery Route ("Self-Lay" / "UU Build") from the drop-down list in cell B7</t>
  </si>
  <si>
    <t>Connections Calculation Worksheet</t>
  </si>
  <si>
    <t xml:space="preserve">Enter quantities in column J (between cells 13 &amp; 110) for connections work to be carried out by UU. If an SLP is carrying out the specific activity, please leave blank. </t>
  </si>
  <si>
    <t xml:space="preserve">Enter quantities in column J (between cells 112 &amp; 127) to calculate your infrastructure charges and credits. The ready reckoner will calculate the correct number of infrastructure charges owed, in order to calculate your income offset allowance. </t>
  </si>
  <si>
    <t>Re-join of non-lead service pipe (up to 32mm) - Unsurfaced</t>
  </si>
  <si>
    <t>Re-join of non-lead service pipe (up to 32mm) - Surfaced</t>
  </si>
  <si>
    <t>25mm - 32mm service re-join - Unsurfaced</t>
  </si>
  <si>
    <t>Charges highlighted in this colour are new for FY21</t>
  </si>
  <si>
    <t>6.5 (Wholesale)</t>
  </si>
  <si>
    <t>Re-join of non-lead service pipes</t>
  </si>
  <si>
    <t>63mm connection only on-site - No excavation</t>
  </si>
  <si>
    <t>90mm connection only on-site - No excavation</t>
  </si>
  <si>
    <t>110mm connection only on-site - No excavation</t>
  </si>
  <si>
    <t>160mm connection only on-site - No excavation</t>
  </si>
  <si>
    <t>90mm service connection on-site - Excavation undertaken by customer</t>
  </si>
  <si>
    <t>110mm service connection on-site - Excavation undertaken by customer</t>
  </si>
  <si>
    <t>160mm service connection on-site - Excavation undertaken by customer</t>
  </si>
  <si>
    <t>63mm service connection on-site - Excavation undertaken by customer</t>
  </si>
  <si>
    <r>
      <t>Water connection Administration Fee (Single connection)
per</t>
    </r>
    <r>
      <rPr>
        <b/>
        <sz val="10"/>
        <color theme="1"/>
        <rFont val="Calibri"/>
        <family val="2"/>
        <scheme val="minor"/>
      </rPr>
      <t xml:space="preserve"> self laid connection</t>
    </r>
  </si>
  <si>
    <t>Administration fee  - per self laid connection</t>
  </si>
  <si>
    <t>Administration fee (associated with main-laying schemes - statutory or self build)</t>
  </si>
  <si>
    <t>Administration fee (off existing mains - not associated with main-laying schemes - statutory or self build)</t>
  </si>
  <si>
    <t>4.4.3</t>
  </si>
  <si>
    <t>4.3.6</t>
  </si>
  <si>
    <r>
      <t>Water connection Administration Fee (Single connection)
per</t>
    </r>
    <r>
      <rPr>
        <b/>
        <sz val="10"/>
        <color theme="1"/>
        <rFont val="Calibri"/>
        <family val="2"/>
        <scheme val="minor"/>
      </rPr>
      <t xml:space="preserve"> company connection</t>
    </r>
  </si>
  <si>
    <t>Administration fee - per Company Laid Connection</t>
  </si>
  <si>
    <t>Administration fee - Company Laid Connection (for first connection)</t>
  </si>
  <si>
    <t>Administration Fee - Company Laid Connection (each subsequent connection)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</si>
</sst>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Red]\-&quot;£&quot;#,##0.00"/>
    <numFmt numFmtId="44" formatCode="_-&quot;£&quot;* #,##0.00_-;\-&quot;£&quot;* #,##0.00_-;_-&quot;£&quot;* &quot;-&quot;??_-;_-@_-"/>
    <numFmt numFmtId="164" formatCode="#,##0.00_ ;\-#,##0.00\ "/>
    <numFmt numFmtId="165" formatCode="dd/mm/yyyy;@"/>
    <numFmt numFmtId="166" formatCode="&quot;£&quot;#,##0.00"/>
  </numFmts>
  <fonts count="41" x14ac:knownFonts="1">
    <font>
      <sz val="11"/>
      <color theme="1"/>
      <name val="Calibri"/>
      <family val="2"/>
      <scheme val="minor"/>
    </font>
    <font>
      <sz val="10"/>
      <color theme="1"/>
      <name val="Calibri"/>
      <family val="2"/>
      <scheme val="minor"/>
    </font>
    <font>
      <b/>
      <u/>
      <sz val="12"/>
      <color theme="1"/>
      <name val="Calibri"/>
      <family val="2"/>
      <scheme val="minor"/>
    </font>
    <font>
      <b/>
      <u/>
      <sz val="10"/>
      <color theme="1"/>
      <name val="Calibri"/>
      <family val="2"/>
      <scheme val="minor"/>
    </font>
    <font>
      <b/>
      <sz val="10"/>
      <color theme="1"/>
      <name val="Calibri"/>
      <family val="2"/>
      <scheme val="minor"/>
    </font>
    <font>
      <b/>
      <sz val="10"/>
      <color theme="0"/>
      <name val="Calibri"/>
      <family val="2"/>
    </font>
    <font>
      <b/>
      <sz val="10"/>
      <name val="Calibri"/>
      <family val="2"/>
    </font>
    <font>
      <sz val="10"/>
      <name val="Calibri"/>
      <family val="2"/>
    </font>
    <font>
      <vertAlign val="subscript"/>
      <sz val="10"/>
      <name val="Calibri"/>
      <family val="2"/>
    </font>
    <font>
      <vertAlign val="superscript"/>
      <sz val="10"/>
      <name val="Calibri"/>
      <family val="2"/>
    </font>
    <font>
      <sz val="10"/>
      <color theme="1"/>
      <name val="Calibri"/>
      <family val="2"/>
    </font>
    <font>
      <sz val="10"/>
      <color rgb="FF000000"/>
      <name val="Calibri"/>
      <family val="2"/>
    </font>
    <font>
      <sz val="10"/>
      <name val="Calibri"/>
      <family val="2"/>
      <scheme val="minor"/>
    </font>
    <font>
      <vertAlign val="superscript"/>
      <sz val="10"/>
      <color theme="1"/>
      <name val="Calibri"/>
      <family val="2"/>
      <scheme val="minor"/>
    </font>
    <font>
      <b/>
      <sz val="9"/>
      <color indexed="81"/>
      <name val="Tahoma"/>
      <family val="2"/>
    </font>
    <font>
      <sz val="9"/>
      <color indexed="81"/>
      <name val="Tahoma"/>
      <family val="2"/>
    </font>
    <font>
      <sz val="12"/>
      <color theme="1"/>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u/>
      <sz val="20"/>
      <color theme="1"/>
      <name val="Calibri"/>
      <family val="2"/>
      <scheme val="minor"/>
    </font>
    <font>
      <b/>
      <sz val="11"/>
      <color theme="1"/>
      <name val="Calibri"/>
      <family val="2"/>
      <scheme val="minor"/>
    </font>
    <font>
      <b/>
      <sz val="10"/>
      <color rgb="FFFF0000"/>
      <name val="Calibri"/>
      <family val="2"/>
      <scheme val="minor"/>
    </font>
    <font>
      <b/>
      <sz val="14"/>
      <color rgb="FFFF0000"/>
      <name val="Calibri"/>
      <family val="2"/>
      <scheme val="minor"/>
    </font>
    <font>
      <sz val="10"/>
      <color rgb="FFFF0000"/>
      <name val="Calibri"/>
      <family val="2"/>
      <scheme val="minor"/>
    </font>
    <font>
      <b/>
      <sz val="18"/>
      <color theme="1"/>
      <name val="Calibri"/>
      <family val="2"/>
      <scheme val="minor"/>
    </font>
    <font>
      <sz val="10"/>
      <color rgb="FFFF0000"/>
      <name val="Calibri"/>
      <family val="2"/>
    </font>
    <font>
      <sz val="11"/>
      <color theme="0"/>
      <name val="Calibri"/>
      <family val="2"/>
      <scheme val="minor"/>
    </font>
    <font>
      <sz val="11"/>
      <name val="Calibri"/>
      <family val="2"/>
      <scheme val="minor"/>
    </font>
    <font>
      <b/>
      <sz val="10"/>
      <color theme="0"/>
      <name val="Calibri"/>
      <family val="2"/>
      <scheme val="minor"/>
    </font>
    <font>
      <sz val="11"/>
      <color theme="1"/>
      <name val="Calibri"/>
      <family val="2"/>
    </font>
    <font>
      <b/>
      <sz val="11"/>
      <color theme="1"/>
      <name val="Calibri"/>
      <family val="2"/>
    </font>
    <font>
      <sz val="11"/>
      <color rgb="FFFF0000"/>
      <name val="Calibri"/>
      <family val="2"/>
      <scheme val="minor"/>
    </font>
    <font>
      <b/>
      <sz val="13"/>
      <color rgb="FFFF0000"/>
      <name val="Calibri"/>
      <family val="2"/>
      <scheme val="minor"/>
    </font>
    <font>
      <b/>
      <sz val="12"/>
      <name val="Calibri"/>
      <family val="2"/>
    </font>
    <font>
      <sz val="11"/>
      <color rgb="FF000000"/>
      <name val="Calibri"/>
      <family val="2"/>
    </font>
    <font>
      <b/>
      <sz val="11"/>
      <color rgb="FF000000"/>
      <name val="Calibri"/>
      <family val="2"/>
    </font>
    <font>
      <b/>
      <sz val="12"/>
      <color rgb="FF000000"/>
      <name val="Calibri"/>
      <family val="2"/>
    </font>
    <font>
      <b/>
      <sz val="11"/>
      <color rgb="FFFF0000"/>
      <name val="Calibri"/>
      <family val="2"/>
      <scheme val="minor"/>
    </font>
    <font>
      <b/>
      <u/>
      <sz val="11"/>
      <color rgb="FFFF0000"/>
      <name val="Calibri"/>
      <family val="2"/>
      <scheme val="minor"/>
    </font>
    <font>
      <b/>
      <sz val="18"/>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A8A87C"/>
        <bgColor indexed="64"/>
      </patternFill>
    </fill>
    <fill>
      <patternFill patternType="solid">
        <fgColor theme="7" tint="0.79998168889431442"/>
        <bgColor indexed="64"/>
      </patternFill>
    </fill>
    <fill>
      <patternFill patternType="solid">
        <fgColor rgb="FFFFF2CC"/>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BDD7EE"/>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98">
    <xf numFmtId="0" fontId="0" fillId="0" borderId="0" xfId="0"/>
    <xf numFmtId="0" fontId="1" fillId="2" borderId="0" xfId="0" applyFont="1" applyFill="1" applyBorder="1" applyProtection="1"/>
    <xf numFmtId="44" fontId="1" fillId="2" borderId="0" xfId="0" applyNumberFormat="1"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center"/>
    </xf>
    <xf numFmtId="44" fontId="1" fillId="2" borderId="0" xfId="0" applyNumberFormat="1" applyFont="1" applyFill="1" applyBorder="1" applyAlignment="1" applyProtection="1">
      <alignment vertical="center"/>
    </xf>
    <xf numFmtId="0" fontId="3" fillId="2" borderId="0" xfId="0" applyFont="1" applyFill="1" applyBorder="1" applyAlignment="1" applyProtection="1">
      <alignment horizontal="center" vertical="center"/>
    </xf>
    <xf numFmtId="14" fontId="4" fillId="2" borderId="0" xfId="0" applyNumberFormat="1" applyFont="1" applyFill="1" applyBorder="1" applyAlignment="1" applyProtection="1">
      <alignment horizontal="left" vertical="center"/>
    </xf>
    <xf numFmtId="0" fontId="5" fillId="3" borderId="1" xfId="0"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wrapText="1"/>
    </xf>
    <xf numFmtId="44" fontId="10" fillId="4" borderId="1" xfId="0" applyNumberFormat="1" applyFont="1" applyFill="1" applyBorder="1" applyAlignment="1" applyProtection="1">
      <alignmen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protection locked="0"/>
    </xf>
    <xf numFmtId="0" fontId="10" fillId="0" borderId="1" xfId="0" applyFont="1" applyFill="1" applyBorder="1" applyAlignment="1" applyProtection="1">
      <alignment horizontal="center" vertical="center" wrapText="1"/>
    </xf>
    <xf numFmtId="0" fontId="4" fillId="2" borderId="4" xfId="0"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vertical="center" wrapText="1"/>
    </xf>
    <xf numFmtId="44" fontId="4" fillId="5" borderId="1" xfId="0" applyNumberFormat="1" applyFont="1" applyFill="1" applyBorder="1" applyAlignment="1" applyProtection="1">
      <alignment vertical="center"/>
    </xf>
    <xf numFmtId="0" fontId="4" fillId="2" borderId="0" xfId="0" applyFont="1" applyFill="1" applyBorder="1" applyAlignment="1" applyProtection="1">
      <alignment vertical="center" wrapText="1"/>
    </xf>
    <xf numFmtId="0" fontId="1" fillId="2" borderId="1" xfId="0" applyFont="1" applyFill="1" applyBorder="1" applyAlignment="1" applyProtection="1">
      <alignment horizontal="center"/>
    </xf>
    <xf numFmtId="0" fontId="12" fillId="2" borderId="1" xfId="0" applyFont="1" applyFill="1" applyBorder="1" applyProtection="1"/>
    <xf numFmtId="0" fontId="1" fillId="2" borderId="1" xfId="0" applyFont="1" applyFill="1" applyBorder="1" applyProtection="1"/>
    <xf numFmtId="0" fontId="3" fillId="2" borderId="0" xfId="0" applyFont="1" applyFill="1" applyBorder="1" applyProtection="1"/>
    <xf numFmtId="0" fontId="16" fillId="2" borderId="0" xfId="0" applyFont="1" applyFill="1" applyBorder="1" applyProtection="1"/>
    <xf numFmtId="0" fontId="17" fillId="2" borderId="0" xfId="0" applyFont="1" applyFill="1" applyBorder="1" applyProtection="1"/>
    <xf numFmtId="0" fontId="19" fillId="2" borderId="0" xfId="0" applyFont="1" applyFill="1" applyBorder="1" applyProtection="1"/>
    <xf numFmtId="0" fontId="18" fillId="2" borderId="0" xfId="0" applyFont="1" applyFill="1" applyBorder="1" applyProtection="1"/>
    <xf numFmtId="0" fontId="20" fillId="2" borderId="0" xfId="0" applyFont="1" applyFill="1" applyProtection="1"/>
    <xf numFmtId="14" fontId="0" fillId="0" borderId="0" xfId="0" applyNumberFormat="1"/>
    <xf numFmtId="0" fontId="0" fillId="0" borderId="0" xfId="0" applyAlignment="1">
      <alignment wrapText="1"/>
    </xf>
    <xf numFmtId="44" fontId="1" fillId="6" borderId="1" xfId="0" applyNumberFormat="1" applyFont="1" applyFill="1" applyBorder="1" applyAlignment="1" applyProtection="1">
      <alignment vertical="center"/>
    </xf>
    <xf numFmtId="0" fontId="2" fillId="2" borderId="0" xfId="0" applyFont="1" applyFill="1" applyBorder="1" applyProtection="1"/>
    <xf numFmtId="0" fontId="1" fillId="0" borderId="0" xfId="0" applyFont="1" applyBorder="1" applyAlignment="1" applyProtection="1">
      <alignment vertical="center"/>
    </xf>
    <xf numFmtId="0" fontId="4" fillId="2" borderId="0" xfId="0" applyFont="1" applyFill="1" applyBorder="1"/>
    <xf numFmtId="0" fontId="1" fillId="0" borderId="0" xfId="0" applyFont="1" applyBorder="1" applyProtection="1"/>
    <xf numFmtId="0" fontId="1" fillId="0" borderId="0" xfId="0" applyFont="1" applyFill="1" applyBorder="1" applyProtection="1"/>
    <xf numFmtId="0" fontId="1" fillId="2" borderId="0" xfId="0" applyNumberFormat="1" applyFont="1" applyFill="1" applyBorder="1" applyProtection="1"/>
    <xf numFmtId="164" fontId="1" fillId="2" borderId="0" xfId="0" applyNumberFormat="1" applyFont="1" applyFill="1" applyBorder="1" applyProtection="1"/>
    <xf numFmtId="0" fontId="13" fillId="2" borderId="0" xfId="0" applyFont="1" applyFill="1" applyBorder="1" applyProtection="1"/>
    <xf numFmtId="0" fontId="4" fillId="0" borderId="0" xfId="0" applyFont="1" applyBorder="1" applyAlignment="1" applyProtection="1">
      <alignment vertical="center" wrapText="1"/>
    </xf>
    <xf numFmtId="0" fontId="1" fillId="0" borderId="0" xfId="0" applyFont="1" applyBorder="1" applyAlignment="1" applyProtection="1">
      <alignment horizontal="center"/>
    </xf>
    <xf numFmtId="0" fontId="4" fillId="2" borderId="1" xfId="0" applyFont="1" applyFill="1" applyBorder="1" applyAlignment="1">
      <alignment vertical="center"/>
    </xf>
    <xf numFmtId="44" fontId="10" fillId="0" borderId="1" xfId="0" applyNumberFormat="1" applyFont="1" applyFill="1" applyBorder="1" applyAlignment="1" applyProtection="1">
      <alignment vertical="center" wrapText="1"/>
      <protection locked="0"/>
    </xf>
    <xf numFmtId="0" fontId="7" fillId="6" borderId="1" xfId="0" applyFont="1" applyFill="1" applyBorder="1" applyAlignment="1" applyProtection="1">
      <alignment horizontal="center" vertical="center" wrapText="1"/>
    </xf>
    <xf numFmtId="44" fontId="7" fillId="6" borderId="1" xfId="0" applyNumberFormat="1" applyFont="1" applyFill="1" applyBorder="1" applyAlignment="1" applyProtection="1">
      <alignment horizontal="center" vertical="center" wrapText="1"/>
    </xf>
    <xf numFmtId="0" fontId="7" fillId="6" borderId="1" xfId="0" applyFont="1" applyFill="1" applyBorder="1" applyAlignment="1" applyProtection="1">
      <alignment horizontal="left" vertical="center" wrapText="1"/>
    </xf>
    <xf numFmtId="0" fontId="11" fillId="6" borderId="1" xfId="0" applyFont="1" applyFill="1" applyBorder="1" applyAlignment="1" applyProtection="1">
      <alignment horizontal="center" vertical="center" wrapText="1"/>
    </xf>
    <xf numFmtId="0" fontId="11" fillId="6" borderId="1" xfId="0" applyFont="1" applyFill="1" applyBorder="1" applyAlignment="1" applyProtection="1">
      <alignment vertical="center" wrapText="1"/>
    </xf>
    <xf numFmtId="0" fontId="10" fillId="6" borderId="1" xfId="0" applyFont="1" applyFill="1" applyBorder="1" applyAlignment="1" applyProtection="1">
      <alignment horizontal="center" vertical="center" wrapText="1"/>
    </xf>
    <xf numFmtId="0" fontId="10"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vertical="center"/>
    </xf>
    <xf numFmtId="0" fontId="1" fillId="6" borderId="1" xfId="0" quotePrefix="1" applyFont="1" applyFill="1" applyBorder="1" applyAlignment="1" applyProtection="1">
      <alignment horizontal="center" vertical="center"/>
    </xf>
    <xf numFmtId="0" fontId="7"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wrapText="1"/>
    </xf>
    <xf numFmtId="0" fontId="1" fillId="6" borderId="1" xfId="0" applyFont="1" applyFill="1" applyBorder="1" applyAlignment="1" applyProtection="1">
      <alignment vertical="center" wrapText="1"/>
    </xf>
    <xf numFmtId="0" fontId="5" fillId="3" borderId="1" xfId="0" applyNumberFormat="1" applyFont="1" applyFill="1" applyBorder="1" applyAlignment="1" applyProtection="1">
      <alignment horizontal="center" vertical="center" wrapText="1"/>
    </xf>
    <xf numFmtId="0" fontId="4" fillId="5" borderId="2" xfId="0" applyFont="1" applyFill="1" applyBorder="1" applyAlignment="1" applyProtection="1">
      <alignment vertical="center"/>
    </xf>
    <xf numFmtId="0" fontId="4" fillId="5" borderId="6" xfId="0" applyFont="1" applyFill="1" applyBorder="1" applyAlignment="1" applyProtection="1">
      <alignment vertical="center"/>
    </xf>
    <xf numFmtId="0" fontId="4" fillId="5" borderId="3" xfId="0" applyFont="1" applyFill="1" applyBorder="1" applyAlignment="1" applyProtection="1">
      <alignment horizontal="right" vertical="center"/>
    </xf>
    <xf numFmtId="44" fontId="4" fillId="2" borderId="0" xfId="0" applyNumberFormat="1" applyFont="1" applyFill="1" applyBorder="1" applyAlignment="1" applyProtection="1">
      <alignment horizontal="right"/>
    </xf>
    <xf numFmtId="0" fontId="0" fillId="2" borderId="0" xfId="0" applyFill="1"/>
    <xf numFmtId="0" fontId="1" fillId="6" borderId="2" xfId="0" applyFont="1" applyFill="1" applyBorder="1" applyAlignment="1" applyProtection="1">
      <alignment vertical="center" wrapText="1"/>
    </xf>
    <xf numFmtId="44" fontId="10" fillId="4" borderId="6" xfId="0" applyNumberFormat="1" applyFont="1" applyFill="1" applyBorder="1" applyAlignment="1" applyProtection="1">
      <alignment vertical="center" wrapText="1"/>
    </xf>
    <xf numFmtId="0" fontId="21" fillId="0" borderId="0" xfId="0" applyFont="1"/>
    <xf numFmtId="0" fontId="17" fillId="2" borderId="0" xfId="0" quotePrefix="1" applyFont="1" applyFill="1" applyBorder="1" applyAlignment="1" applyProtection="1">
      <alignment horizontal="center" vertical="top"/>
    </xf>
    <xf numFmtId="0" fontId="10" fillId="6" borderId="1" xfId="0" applyFont="1" applyFill="1" applyBorder="1" applyAlignment="1" applyProtection="1">
      <alignment horizontal="left" vertical="center" wrapText="1"/>
    </xf>
    <xf numFmtId="0" fontId="22" fillId="2" borderId="0" xfId="0" applyFont="1" applyFill="1" applyBorder="1" applyAlignment="1" applyProtection="1">
      <alignment vertical="center"/>
    </xf>
    <xf numFmtId="0" fontId="24" fillId="2" borderId="0" xfId="0" applyFont="1" applyFill="1" applyBorder="1" applyAlignment="1" applyProtection="1">
      <alignment vertical="center"/>
    </xf>
    <xf numFmtId="0" fontId="6" fillId="7" borderId="1" xfId="0" applyFont="1" applyFill="1" applyBorder="1" applyAlignment="1" applyProtection="1">
      <alignment horizontal="center" vertical="center" wrapText="1"/>
    </xf>
    <xf numFmtId="0" fontId="4" fillId="7" borderId="1" xfId="0" applyFont="1" applyFill="1" applyBorder="1" applyAlignment="1" applyProtection="1">
      <alignment horizontal="center" vertical="center" wrapText="1"/>
    </xf>
    <xf numFmtId="0" fontId="4" fillId="7" borderId="4" xfId="0" applyFont="1" applyFill="1" applyBorder="1" applyAlignment="1" applyProtection="1">
      <alignment horizontal="center" vertical="center" wrapText="1"/>
    </xf>
    <xf numFmtId="0" fontId="10" fillId="4" borderId="1" xfId="0" applyNumberFormat="1" applyFont="1" applyFill="1" applyBorder="1" applyAlignment="1" applyProtection="1">
      <alignment vertical="center" wrapText="1"/>
    </xf>
    <xf numFmtId="0" fontId="5" fillId="3" borderId="25" xfId="0" applyFont="1" applyFill="1" applyBorder="1" applyAlignment="1" applyProtection="1">
      <alignment horizontal="center" vertical="center" wrapText="1"/>
    </xf>
    <xf numFmtId="0" fontId="5" fillId="3" borderId="26" xfId="0" applyFont="1" applyFill="1" applyBorder="1" applyAlignment="1" applyProtection="1">
      <alignment horizontal="center" vertical="center" wrapText="1"/>
    </xf>
    <xf numFmtId="0" fontId="5" fillId="3" borderId="27" xfId="0" applyFont="1" applyFill="1" applyBorder="1" applyAlignment="1" applyProtection="1">
      <alignment horizontal="center" vertical="center" wrapText="1"/>
    </xf>
    <xf numFmtId="0" fontId="11" fillId="6" borderId="19" xfId="0" applyFont="1" applyFill="1" applyBorder="1" applyAlignment="1" applyProtection="1">
      <alignment vertical="center" wrapText="1"/>
    </xf>
    <xf numFmtId="0" fontId="11" fillId="6" borderId="21" xfId="0" applyFont="1" applyFill="1" applyBorder="1" applyAlignment="1" applyProtection="1">
      <alignment vertical="center" wrapText="1"/>
    </xf>
    <xf numFmtId="0" fontId="10" fillId="4" borderId="22" xfId="0" applyNumberFormat="1" applyFont="1" applyFill="1" applyBorder="1" applyAlignment="1" applyProtection="1">
      <alignment vertical="center" wrapText="1"/>
    </xf>
    <xf numFmtId="0" fontId="4" fillId="5" borderId="12" xfId="0" applyFont="1" applyFill="1" applyBorder="1" applyAlignment="1" applyProtection="1">
      <alignment horizontal="right" vertical="center"/>
    </xf>
    <xf numFmtId="0" fontId="26" fillId="2" borderId="1" xfId="0" applyFont="1" applyFill="1" applyBorder="1" applyAlignment="1" applyProtection="1">
      <alignment vertical="center" wrapText="1"/>
    </xf>
    <xf numFmtId="2" fontId="4" fillId="5" borderId="13" xfId="0" applyNumberFormat="1" applyFont="1" applyFill="1" applyBorder="1" applyAlignment="1" applyProtection="1">
      <alignment vertical="center"/>
    </xf>
    <xf numFmtId="0" fontId="27" fillId="0" borderId="0" xfId="0" applyFont="1"/>
    <xf numFmtId="0" fontId="0" fillId="0" borderId="20" xfId="0" applyBorder="1" applyProtection="1">
      <protection locked="0"/>
    </xf>
    <xf numFmtId="0" fontId="0" fillId="0" borderId="23" xfId="0" applyBorder="1" applyProtection="1">
      <protection locked="0"/>
    </xf>
    <xf numFmtId="0" fontId="28" fillId="0" borderId="0" xfId="0" applyFont="1" applyProtection="1"/>
    <xf numFmtId="0" fontId="1" fillId="2" borderId="1" xfId="0" applyFont="1" applyFill="1" applyBorder="1" applyAlignment="1" applyProtection="1">
      <alignment horizontal="center" vertical="center"/>
    </xf>
    <xf numFmtId="0" fontId="4" fillId="2" borderId="0" xfId="0" applyFont="1" applyFill="1" applyBorder="1" applyAlignment="1" applyProtection="1">
      <alignment horizontal="right" vertical="center"/>
    </xf>
    <xf numFmtId="0" fontId="0" fillId="0" borderId="0" xfId="0" applyAlignment="1"/>
    <xf numFmtId="0" fontId="4" fillId="2" borderId="1" xfId="0" applyFont="1" applyFill="1" applyBorder="1" applyAlignment="1" applyProtection="1">
      <alignment horizontal="left" vertical="center"/>
      <protection locked="0"/>
    </xf>
    <xf numFmtId="0" fontId="2" fillId="2" borderId="0" xfId="0" applyFont="1" applyFill="1" applyProtection="1"/>
    <xf numFmtId="0" fontId="1" fillId="2" borderId="0" xfId="0" applyFont="1" applyFill="1" applyProtection="1"/>
    <xf numFmtId="0" fontId="1" fillId="2" borderId="0" xfId="0" applyFont="1" applyFill="1" applyAlignment="1" applyProtection="1">
      <alignment horizontal="center"/>
    </xf>
    <xf numFmtId="0" fontId="3" fillId="2" borderId="0" xfId="0" applyFont="1" applyFill="1" applyAlignment="1" applyProtection="1">
      <alignment horizontal="center"/>
    </xf>
    <xf numFmtId="0" fontId="3" fillId="2" borderId="0" xfId="0" applyFont="1" applyFill="1" applyProtection="1"/>
    <xf numFmtId="44" fontId="1" fillId="2" borderId="0" xfId="0" applyNumberFormat="1" applyFont="1" applyFill="1" applyProtection="1"/>
    <xf numFmtId="0" fontId="3" fillId="2" borderId="0" xfId="0" applyNumberFormat="1" applyFont="1" applyFill="1" applyBorder="1" applyAlignment="1">
      <alignment vertical="center"/>
    </xf>
    <xf numFmtId="0" fontId="1" fillId="2" borderId="0"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1" fillId="2" borderId="0" xfId="0" applyFont="1" applyFill="1" applyAlignment="1" applyProtection="1">
      <alignment vertical="center"/>
    </xf>
    <xf numFmtId="44" fontId="1" fillId="2" borderId="0" xfId="0" applyNumberFormat="1" applyFont="1" applyFill="1" applyAlignment="1" applyProtection="1">
      <alignment vertical="center"/>
    </xf>
    <xf numFmtId="1" fontId="4" fillId="2" borderId="1" xfId="0" applyNumberFormat="1" applyFont="1" applyFill="1" applyBorder="1" applyAlignment="1" applyProtection="1">
      <alignment horizontal="left" vertical="center"/>
      <protection locked="0"/>
    </xf>
    <xf numFmtId="0" fontId="4" fillId="2" borderId="0" xfId="0" applyNumberFormat="1" applyFont="1" applyFill="1" applyBorder="1" applyAlignment="1">
      <alignment vertical="center"/>
    </xf>
    <xf numFmtId="0" fontId="4" fillId="2" borderId="7" xfId="0" applyFont="1" applyFill="1" applyBorder="1" applyAlignment="1">
      <alignment vertical="center"/>
    </xf>
    <xf numFmtId="165" fontId="4" fillId="2" borderId="7" xfId="0"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vertical="center"/>
    </xf>
    <xf numFmtId="0" fontId="3" fillId="2" borderId="0" xfId="0" applyFont="1" applyFill="1" applyAlignment="1" applyProtection="1">
      <alignment horizontal="center" vertical="center"/>
    </xf>
    <xf numFmtId="0" fontId="4" fillId="2" borderId="1" xfId="0" applyFont="1" applyFill="1" applyBorder="1" applyAlignment="1">
      <alignment vertical="center" wrapText="1"/>
    </xf>
    <xf numFmtId="166" fontId="4" fillId="2" borderId="1" xfId="0" applyNumberFormat="1" applyFont="1" applyFill="1" applyBorder="1" applyAlignment="1" applyProtection="1">
      <alignment horizontal="left" vertical="center"/>
      <protection locked="0"/>
    </xf>
    <xf numFmtId="0" fontId="3" fillId="2" borderId="0" xfId="0" applyNumberFormat="1" applyFont="1" applyFill="1" applyProtection="1"/>
    <xf numFmtId="0" fontId="4" fillId="2" borderId="0" xfId="0" applyFont="1" applyFill="1" applyBorder="1" applyAlignment="1">
      <alignment horizontal="left" vertical="center"/>
    </xf>
    <xf numFmtId="0" fontId="2" fillId="2" borderId="0" xfId="0" applyNumberFormat="1" applyFont="1" applyFill="1" applyProtection="1"/>
    <xf numFmtId="0" fontId="1" fillId="0" borderId="0" xfId="0" applyFont="1" applyProtection="1"/>
    <xf numFmtId="0" fontId="3" fillId="8" borderId="0" xfId="0" applyNumberFormat="1" applyFont="1" applyFill="1" applyBorder="1" applyProtection="1"/>
    <xf numFmtId="9" fontId="1" fillId="2" borderId="0" xfId="0" applyNumberFormat="1" applyFont="1" applyFill="1" applyProtection="1"/>
    <xf numFmtId="0" fontId="1" fillId="0" borderId="0" xfId="0" applyFont="1" applyAlignment="1" applyProtection="1">
      <alignment vertical="center"/>
    </xf>
    <xf numFmtId="9" fontId="1" fillId="2" borderId="0" xfId="0" applyNumberFormat="1" applyFont="1" applyFill="1" applyAlignment="1" applyProtection="1">
      <alignment vertical="center"/>
    </xf>
    <xf numFmtId="1" fontId="1" fillId="2" borderId="0" xfId="0" applyNumberFormat="1" applyFont="1" applyFill="1" applyBorder="1" applyAlignment="1" applyProtection="1">
      <alignment horizontal="left" vertical="center"/>
    </xf>
    <xf numFmtId="0" fontId="4" fillId="2" borderId="0" xfId="0" applyFont="1" applyFill="1" applyAlignment="1" applyProtection="1">
      <alignment vertical="center" wrapText="1"/>
    </xf>
    <xf numFmtId="0" fontId="3" fillId="2" borderId="0" xfId="0" applyFont="1" applyFill="1" applyAlignment="1" applyProtection="1">
      <alignment vertical="center"/>
    </xf>
    <xf numFmtId="0" fontId="4" fillId="2" borderId="0" xfId="0" applyNumberFormat="1" applyFont="1" applyFill="1"/>
    <xf numFmtId="9" fontId="5" fillId="3" borderId="1" xfId="0" applyNumberFormat="1" applyFont="1" applyFill="1" applyBorder="1" applyAlignment="1" applyProtection="1">
      <alignment horizontal="center" vertical="center" wrapText="1"/>
    </xf>
    <xf numFmtId="44" fontId="5" fillId="3" borderId="1" xfId="0" applyNumberFormat="1" applyFont="1" applyFill="1" applyBorder="1" applyAlignment="1" applyProtection="1">
      <alignment horizontal="center" vertical="center" wrapText="1"/>
    </xf>
    <xf numFmtId="0" fontId="1" fillId="0" borderId="1" xfId="0" applyFont="1" applyBorder="1" applyAlignment="1" applyProtection="1">
      <alignment vertical="center" wrapText="1"/>
    </xf>
    <xf numFmtId="0" fontId="7" fillId="0" borderId="1" xfId="0" applyNumberFormat="1" applyFont="1" applyBorder="1" applyAlignment="1" applyProtection="1">
      <alignment horizontal="center" vertical="center" wrapText="1"/>
    </xf>
    <xf numFmtId="0" fontId="7" fillId="0" borderId="1" xfId="0" applyNumberFormat="1" applyFont="1" applyFill="1" applyBorder="1" applyAlignment="1" applyProtection="1">
      <alignment vertical="center" wrapText="1"/>
    </xf>
    <xf numFmtId="44" fontId="7" fillId="0" borderId="1" xfId="0" applyNumberFormat="1" applyFont="1" applyBorder="1" applyAlignment="1" applyProtection="1">
      <alignment horizontal="center" vertical="center" wrapText="1"/>
    </xf>
    <xf numFmtId="44" fontId="1" fillId="0" borderId="1" xfId="0" applyNumberFormat="1" applyFont="1" applyBorder="1" applyAlignment="1" applyProtection="1">
      <alignment vertical="center"/>
    </xf>
    <xf numFmtId="9" fontId="1" fillId="0" borderId="1" xfId="0" applyNumberFormat="1" applyFont="1" applyFill="1" applyBorder="1" applyAlignment="1" applyProtection="1">
      <alignment vertical="center"/>
    </xf>
    <xf numFmtId="44" fontId="1" fillId="0" borderId="1" xfId="0" applyNumberFormat="1" applyFont="1" applyFill="1" applyBorder="1" applyAlignment="1" applyProtection="1">
      <alignment vertical="center"/>
    </xf>
    <xf numFmtId="0" fontId="1" fillId="0" borderId="1" xfId="0" applyFont="1" applyBorder="1" applyAlignment="1" applyProtection="1">
      <alignment vertical="center"/>
    </xf>
    <xf numFmtId="0" fontId="10" fillId="0" borderId="1" xfId="0" applyNumberFormat="1" applyFont="1" applyBorder="1" applyAlignment="1" applyProtection="1">
      <alignment horizontal="center" vertical="center" wrapText="1"/>
    </xf>
    <xf numFmtId="0" fontId="10" fillId="0" borderId="1" xfId="0" applyNumberFormat="1" applyFont="1" applyFill="1" applyBorder="1" applyAlignment="1" applyProtection="1">
      <alignment vertical="center" wrapText="1"/>
    </xf>
    <xf numFmtId="44" fontId="10" fillId="0" borderId="1" xfId="0" applyNumberFormat="1" applyFont="1" applyBorder="1" applyAlignment="1" applyProtection="1">
      <alignment horizontal="center" vertical="center" wrapText="1"/>
    </xf>
    <xf numFmtId="9" fontId="1" fillId="0" borderId="1" xfId="0" applyNumberFormat="1" applyFont="1" applyFill="1" applyBorder="1" applyAlignment="1" applyProtection="1">
      <alignment vertical="center"/>
      <protection locked="0"/>
    </xf>
    <xf numFmtId="0" fontId="1" fillId="2" borderId="1" xfId="0" applyFont="1" applyFill="1" applyBorder="1" applyAlignment="1" applyProtection="1">
      <alignment vertical="center"/>
    </xf>
    <xf numFmtId="44" fontId="10" fillId="0" borderId="1" xfId="0" applyNumberFormat="1"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0" fontId="10" fillId="0" borderId="2" xfId="0" applyNumberFormat="1" applyFont="1" applyBorder="1" applyAlignment="1" applyProtection="1">
      <alignment horizontal="center" vertical="center" wrapText="1"/>
    </xf>
    <xf numFmtId="0" fontId="10" fillId="0" borderId="30" xfId="0" applyNumberFormat="1" applyFont="1" applyFill="1" applyBorder="1" applyAlignment="1" applyProtection="1">
      <alignment vertical="center" wrapText="1"/>
    </xf>
    <xf numFmtId="44" fontId="10" fillId="0" borderId="30" xfId="0" applyNumberFormat="1" applyFont="1" applyFill="1" applyBorder="1" applyAlignment="1" applyProtection="1">
      <alignment horizontal="center" vertical="center" wrapText="1"/>
    </xf>
    <xf numFmtId="0" fontId="1" fillId="0" borderId="0" xfId="0" applyFont="1" applyFill="1" applyAlignment="1" applyProtection="1">
      <alignment vertical="center"/>
    </xf>
    <xf numFmtId="0" fontId="1" fillId="0" borderId="30" xfId="0" applyFont="1" applyBorder="1" applyAlignment="1" applyProtection="1">
      <alignment horizontal="center" vertical="center"/>
    </xf>
    <xf numFmtId="44" fontId="10" fillId="4" borderId="8" xfId="0" applyNumberFormat="1" applyFont="1" applyFill="1" applyBorder="1" applyAlignment="1" applyProtection="1">
      <alignment vertical="center" wrapText="1"/>
    </xf>
    <xf numFmtId="0" fontId="1" fillId="0" borderId="1" xfId="0" applyFont="1" applyFill="1" applyBorder="1" applyAlignment="1" applyProtection="1">
      <alignment vertical="center"/>
    </xf>
    <xf numFmtId="0" fontId="1" fillId="0" borderId="1" xfId="0" applyFont="1" applyFill="1" applyBorder="1" applyAlignment="1" applyProtection="1">
      <alignment horizontal="center" vertical="center"/>
    </xf>
    <xf numFmtId="0" fontId="1" fillId="8" borderId="1" xfId="0" applyFont="1" applyFill="1" applyBorder="1" applyAlignment="1" applyProtection="1">
      <alignment vertical="center"/>
    </xf>
    <xf numFmtId="0" fontId="1" fillId="8" borderId="1" xfId="0" applyFont="1" applyFill="1" applyBorder="1" applyAlignment="1" applyProtection="1">
      <alignment horizontal="center" vertical="center"/>
    </xf>
    <xf numFmtId="0" fontId="10" fillId="8" borderId="1" xfId="0" applyNumberFormat="1" applyFont="1" applyFill="1" applyBorder="1" applyAlignment="1" applyProtection="1">
      <alignment horizontal="center" vertical="center" wrapText="1"/>
    </xf>
    <xf numFmtId="0" fontId="10" fillId="8" borderId="1" xfId="0" applyNumberFormat="1" applyFont="1" applyFill="1" applyBorder="1" applyAlignment="1" applyProtection="1">
      <alignment vertical="center" wrapText="1"/>
    </xf>
    <xf numFmtId="44" fontId="10" fillId="8"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2" fillId="0" borderId="1" xfId="0" applyFont="1" applyFill="1" applyBorder="1" applyAlignment="1" applyProtection="1">
      <alignment vertical="center"/>
    </xf>
    <xf numFmtId="0" fontId="12" fillId="0" borderId="1" xfId="0" applyFont="1" applyFill="1" applyBorder="1" applyAlignment="1" applyProtection="1">
      <alignment horizontal="center" vertical="center"/>
    </xf>
    <xf numFmtId="0" fontId="4" fillId="0" borderId="1" xfId="0" applyFont="1" applyBorder="1" applyAlignment="1" applyProtection="1">
      <alignment horizontal="center" vertical="center" wrapText="1"/>
    </xf>
    <xf numFmtId="0" fontId="10" fillId="0" borderId="1" xfId="0" applyFont="1" applyFill="1" applyBorder="1" applyAlignment="1" applyProtection="1">
      <alignment vertical="center" wrapText="1"/>
    </xf>
    <xf numFmtId="0" fontId="10"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44" fontId="10" fillId="4" borderId="1" xfId="0" applyNumberFormat="1" applyFont="1" applyFill="1" applyBorder="1" applyAlignment="1" applyProtection="1">
      <alignment vertical="center" wrapText="1"/>
      <protection locked="0"/>
    </xf>
    <xf numFmtId="0" fontId="1" fillId="0" borderId="8" xfId="0" applyFont="1" applyBorder="1" applyAlignment="1" applyProtection="1">
      <alignment vertical="center" wrapText="1"/>
    </xf>
    <xf numFmtId="0" fontId="1" fillId="0" borderId="8" xfId="0" applyNumberFormat="1" applyFont="1" applyBorder="1" applyAlignment="1" applyProtection="1">
      <alignment horizontal="center" vertical="center" wrapText="1"/>
    </xf>
    <xf numFmtId="0" fontId="1" fillId="0" borderId="8" xfId="0" applyFont="1" applyFill="1" applyBorder="1" applyAlignment="1" applyProtection="1">
      <alignment vertical="center" wrapText="1"/>
    </xf>
    <xf numFmtId="0" fontId="1" fillId="0" borderId="8" xfId="0" applyFont="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0" borderId="1" xfId="0" applyFont="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4" fillId="2" borderId="4" xfId="0" applyNumberFormat="1" applyFont="1" applyFill="1" applyBorder="1" applyAlignment="1" applyProtection="1">
      <alignment vertical="center" wrapText="1"/>
    </xf>
    <xf numFmtId="0" fontId="29" fillId="9" borderId="2" xfId="0" applyNumberFormat="1" applyFont="1" applyFill="1" applyBorder="1" applyAlignment="1" applyProtection="1">
      <alignment vertical="center" wrapText="1"/>
    </xf>
    <xf numFmtId="0" fontId="29" fillId="9" borderId="6" xfId="0" applyFont="1" applyFill="1" applyBorder="1" applyAlignment="1" applyProtection="1">
      <alignment vertical="center" wrapText="1"/>
    </xf>
    <xf numFmtId="44" fontId="29" fillId="9" borderId="1" xfId="0" applyNumberFormat="1" applyFont="1" applyFill="1" applyBorder="1" applyAlignment="1" applyProtection="1">
      <alignment vertical="center"/>
    </xf>
    <xf numFmtId="9" fontId="1" fillId="9" borderId="0" xfId="0" applyNumberFormat="1" applyFont="1" applyFill="1" applyProtection="1"/>
    <xf numFmtId="0" fontId="12" fillId="10" borderId="1" xfId="0" applyFont="1" applyFill="1" applyBorder="1" applyAlignment="1" applyProtection="1">
      <alignment vertical="center"/>
    </xf>
    <xf numFmtId="44" fontId="22" fillId="2" borderId="0" xfId="0" applyNumberFormat="1" applyFont="1" applyFill="1" applyBorder="1" applyAlignment="1" applyProtection="1">
      <alignment vertical="center"/>
    </xf>
    <xf numFmtId="0" fontId="12" fillId="10" borderId="1" xfId="0" applyFont="1" applyFill="1" applyBorder="1" applyAlignment="1" applyProtection="1">
      <alignment vertical="center" wrapText="1"/>
    </xf>
    <xf numFmtId="0" fontId="12" fillId="0" borderId="1" xfId="0" applyNumberFormat="1" applyFont="1" applyFill="1" applyBorder="1" applyAlignment="1" applyProtection="1">
      <alignment vertical="center"/>
    </xf>
    <xf numFmtId="0" fontId="12" fillId="0" borderId="1" xfId="0" applyFont="1" applyBorder="1" applyAlignment="1" applyProtection="1">
      <alignment horizontal="center" vertical="center"/>
    </xf>
    <xf numFmtId="0" fontId="12" fillId="11" borderId="1" xfId="0" applyFont="1" applyFill="1" applyBorder="1" applyAlignment="1" applyProtection="1">
      <alignment vertical="center"/>
    </xf>
    <xf numFmtId="0" fontId="12" fillId="11" borderId="1" xfId="0" applyFont="1" applyFill="1" applyBorder="1" applyAlignment="1" applyProtection="1">
      <alignment vertical="center" wrapText="1"/>
    </xf>
    <xf numFmtId="0" fontId="4" fillId="2" borderId="0" xfId="0" applyFont="1" applyFill="1" applyBorder="1" applyAlignment="1" applyProtection="1">
      <alignment horizontal="center" vertical="center" wrapText="1"/>
    </xf>
    <xf numFmtId="0" fontId="1" fillId="2" borderId="0" xfId="0" applyFont="1" applyFill="1" applyBorder="1" applyAlignment="1" applyProtection="1">
      <alignment vertical="center" wrapText="1"/>
    </xf>
    <xf numFmtId="0" fontId="1" fillId="2" borderId="0" xfId="0" applyNumberFormat="1" applyFont="1" applyFill="1" applyBorder="1" applyAlignment="1" applyProtection="1">
      <alignment horizontal="center" vertical="center" wrapText="1"/>
    </xf>
    <xf numFmtId="0" fontId="29" fillId="9" borderId="31" xfId="0" applyNumberFormat="1" applyFont="1" applyFill="1" applyBorder="1" applyAlignment="1" applyProtection="1">
      <alignment vertical="center" wrapText="1"/>
    </xf>
    <xf numFmtId="0" fontId="29" fillId="9" borderId="4" xfId="0" applyFont="1" applyFill="1" applyBorder="1" applyAlignment="1" applyProtection="1">
      <alignment vertical="center" wrapText="1"/>
    </xf>
    <xf numFmtId="0" fontId="29" fillId="9" borderId="5" xfId="0" applyFont="1" applyFill="1" applyBorder="1" applyAlignment="1" applyProtection="1">
      <alignment vertical="center" wrapText="1"/>
    </xf>
    <xf numFmtId="44" fontId="29" fillId="9" borderId="7" xfId="0" applyNumberFormat="1" applyFont="1" applyFill="1" applyBorder="1" applyAlignment="1" applyProtection="1">
      <alignment vertical="center"/>
    </xf>
    <xf numFmtId="9" fontId="1" fillId="9" borderId="1" xfId="0" applyNumberFormat="1" applyFont="1" applyFill="1" applyBorder="1" applyProtection="1"/>
    <xf numFmtId="0" fontId="1" fillId="2" borderId="1" xfId="0" applyFont="1" applyFill="1" applyBorder="1" applyAlignment="1" applyProtection="1">
      <alignment vertical="center" wrapText="1"/>
    </xf>
    <xf numFmtId="0" fontId="1" fillId="2"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vertical="center" wrapText="1"/>
    </xf>
    <xf numFmtId="0" fontId="29" fillId="0" borderId="1" xfId="0" applyFont="1" applyFill="1" applyBorder="1" applyAlignment="1" applyProtection="1">
      <alignment vertical="center" wrapText="1"/>
    </xf>
    <xf numFmtId="0" fontId="12" fillId="0" borderId="1" xfId="0" applyFont="1" applyFill="1" applyBorder="1" applyAlignment="1" applyProtection="1">
      <alignment horizontal="center" vertical="center" wrapText="1"/>
    </xf>
    <xf numFmtId="0" fontId="1" fillId="2" borderId="0" xfId="0" applyNumberFormat="1" applyFont="1" applyFill="1" applyAlignment="1" applyProtection="1">
      <alignment vertical="center"/>
    </xf>
    <xf numFmtId="0" fontId="29" fillId="9" borderId="30" xfId="0" applyNumberFormat="1" applyFont="1" applyFill="1" applyBorder="1" applyAlignment="1" applyProtection="1">
      <alignment vertical="center"/>
    </xf>
    <xf numFmtId="0" fontId="29" fillId="9" borderId="32" xfId="0" applyFont="1" applyFill="1" applyBorder="1" applyAlignment="1" applyProtection="1">
      <alignment vertical="center"/>
    </xf>
    <xf numFmtId="0" fontId="29" fillId="9" borderId="9" xfId="0" applyFont="1" applyFill="1" applyBorder="1" applyAlignment="1" applyProtection="1">
      <alignment vertical="center"/>
    </xf>
    <xf numFmtId="44" fontId="29" fillId="9" borderId="8" xfId="0" applyNumberFormat="1" applyFont="1" applyFill="1" applyBorder="1" applyAlignment="1" applyProtection="1">
      <alignment vertical="center"/>
    </xf>
    <xf numFmtId="0" fontId="1" fillId="2" borderId="0" xfId="0" applyNumberFormat="1" applyFont="1" applyFill="1" applyProtection="1"/>
    <xf numFmtId="0" fontId="1" fillId="2" borderId="1" xfId="0" applyNumberFormat="1" applyFont="1" applyFill="1" applyBorder="1" applyAlignment="1" applyProtection="1">
      <alignment horizontal="center" vertical="center"/>
    </xf>
    <xf numFmtId="0" fontId="12" fillId="2" borderId="1" xfId="0" applyFont="1" applyFill="1" applyBorder="1" applyAlignment="1" applyProtection="1">
      <alignment vertical="center"/>
    </xf>
    <xf numFmtId="0" fontId="4" fillId="0" borderId="0" xfId="0" applyFont="1" applyAlignment="1" applyProtection="1">
      <alignment vertical="center" wrapText="1"/>
    </xf>
    <xf numFmtId="0" fontId="1" fillId="0" borderId="0" xfId="0" applyFont="1" applyAlignment="1" applyProtection="1">
      <alignment horizontal="center"/>
    </xf>
    <xf numFmtId="0" fontId="1" fillId="0" borderId="0" xfId="0" applyNumberFormat="1" applyFont="1" applyProtection="1"/>
    <xf numFmtId="9" fontId="1" fillId="0" borderId="0" xfId="0" applyNumberFormat="1" applyFont="1" applyProtection="1"/>
    <xf numFmtId="44" fontId="1" fillId="0" borderId="0" xfId="0" applyNumberFormat="1" applyFont="1" applyProtection="1"/>
    <xf numFmtId="0" fontId="0" fillId="0" borderId="0" xfId="0" applyAlignment="1">
      <alignment horizontal="center"/>
    </xf>
    <xf numFmtId="0" fontId="33" fillId="2" borderId="0" xfId="0" applyFont="1" applyFill="1" applyBorder="1" applyAlignment="1" applyProtection="1">
      <alignment vertical="center" wrapText="1"/>
    </xf>
    <xf numFmtId="0" fontId="33" fillId="0" borderId="0" xfId="0" applyFont="1"/>
    <xf numFmtId="0" fontId="34" fillId="7" borderId="33" xfId="0" applyFont="1" applyFill="1" applyBorder="1" applyAlignment="1" applyProtection="1">
      <alignment horizontal="left" vertical="center" wrapText="1"/>
    </xf>
    <xf numFmtId="0" fontId="35" fillId="6" borderId="19" xfId="0" applyFont="1" applyFill="1" applyBorder="1" applyAlignment="1" applyProtection="1">
      <alignment vertical="center" wrapText="1"/>
    </xf>
    <xf numFmtId="0" fontId="32" fillId="0" borderId="0" xfId="0" applyFont="1" applyAlignment="1">
      <alignment horizontal="left"/>
    </xf>
    <xf numFmtId="0" fontId="37" fillId="6" borderId="19" xfId="0" applyFont="1" applyFill="1" applyBorder="1" applyAlignment="1" applyProtection="1">
      <alignment vertical="center" wrapText="1"/>
    </xf>
    <xf numFmtId="0" fontId="35" fillId="6" borderId="35" xfId="0" applyFont="1" applyFill="1" applyBorder="1" applyAlignment="1" applyProtection="1">
      <alignment vertical="center" wrapText="1"/>
    </xf>
    <xf numFmtId="0" fontId="36" fillId="6" borderId="28" xfId="0" applyFont="1" applyFill="1" applyBorder="1" applyAlignment="1" applyProtection="1">
      <alignment vertical="center" wrapText="1"/>
    </xf>
    <xf numFmtId="0" fontId="0" fillId="7" borderId="34" xfId="0" applyFill="1" applyBorder="1"/>
    <xf numFmtId="166" fontId="31" fillId="7" borderId="29" xfId="0" applyNumberFormat="1" applyFont="1" applyFill="1" applyBorder="1" applyAlignment="1" applyProtection="1">
      <alignment horizontal="right" vertical="center" wrapText="1"/>
    </xf>
    <xf numFmtId="0" fontId="37" fillId="12" borderId="19" xfId="0" applyFont="1" applyFill="1" applyBorder="1" applyAlignment="1" applyProtection="1">
      <alignment vertical="center" wrapText="1"/>
    </xf>
    <xf numFmtId="0" fontId="35" fillId="12" borderId="19" xfId="0" applyFont="1" applyFill="1" applyBorder="1" applyAlignment="1" applyProtection="1">
      <alignment vertical="center" wrapText="1"/>
    </xf>
    <xf numFmtId="0" fontId="37" fillId="11" borderId="19" xfId="0" applyFont="1" applyFill="1" applyBorder="1" applyAlignment="1" applyProtection="1">
      <alignment vertical="center" wrapText="1"/>
    </xf>
    <xf numFmtId="0" fontId="32" fillId="0" borderId="0" xfId="0" applyFont="1" applyAlignment="1"/>
    <xf numFmtId="0" fontId="35" fillId="6" borderId="39" xfId="0" applyFont="1" applyFill="1" applyBorder="1" applyAlignment="1" applyProtection="1">
      <alignment vertical="center" wrapText="1"/>
    </xf>
    <xf numFmtId="44" fontId="30" fillId="7" borderId="40" xfId="0" applyNumberFormat="1" applyFont="1" applyFill="1" applyBorder="1" applyAlignment="1" applyProtection="1">
      <alignment horizontal="center" vertical="center" wrapText="1"/>
    </xf>
    <xf numFmtId="44" fontId="30" fillId="7" borderId="37" xfId="0" applyNumberFormat="1" applyFont="1" applyFill="1" applyBorder="1" applyAlignment="1" applyProtection="1">
      <alignment horizontal="center" vertical="center" wrapText="1"/>
    </xf>
    <xf numFmtId="0" fontId="35" fillId="6" borderId="39" xfId="0" applyFont="1" applyFill="1" applyBorder="1" applyAlignment="1" applyProtection="1">
      <alignment vertical="center"/>
    </xf>
    <xf numFmtId="44" fontId="30" fillId="7" borderId="36" xfId="0" applyNumberFormat="1" applyFont="1" applyFill="1" applyBorder="1" applyAlignment="1" applyProtection="1">
      <alignment horizontal="center" vertical="center" wrapText="1"/>
    </xf>
    <xf numFmtId="0" fontId="30" fillId="7" borderId="41" xfId="0" applyNumberFormat="1" applyFont="1" applyFill="1" applyBorder="1" applyAlignment="1" applyProtection="1">
      <alignment horizontal="center" vertical="center" wrapText="1"/>
    </xf>
    <xf numFmtId="44" fontId="30" fillId="7" borderId="42" xfId="0" applyNumberFormat="1" applyFont="1" applyFill="1" applyBorder="1" applyAlignment="1" applyProtection="1">
      <alignment horizontal="center" vertical="center" wrapText="1"/>
    </xf>
    <xf numFmtId="44" fontId="30" fillId="7" borderId="43" xfId="0" applyNumberFormat="1" applyFont="1" applyFill="1" applyBorder="1" applyAlignment="1" applyProtection="1">
      <alignment horizontal="center" vertical="center" wrapText="1"/>
    </xf>
    <xf numFmtId="0" fontId="35" fillId="11" borderId="39" xfId="0" applyFont="1" applyFill="1" applyBorder="1" applyAlignment="1" applyProtection="1">
      <alignment vertical="center" wrapText="1"/>
    </xf>
    <xf numFmtId="0" fontId="30" fillId="11" borderId="36" xfId="0" applyNumberFormat="1" applyFont="1" applyFill="1" applyBorder="1" applyAlignment="1" applyProtection="1">
      <alignment horizontal="center" vertical="center" wrapText="1"/>
    </xf>
    <xf numFmtId="0" fontId="28" fillId="0" borderId="38" xfId="0" applyFont="1" applyBorder="1" applyProtection="1"/>
    <xf numFmtId="0" fontId="0" fillId="0" borderId="0" xfId="0" applyBorder="1" applyAlignment="1"/>
    <xf numFmtId="8" fontId="0" fillId="0" borderId="0" xfId="0" applyNumberFormat="1" applyAlignment="1">
      <alignment horizontal="center"/>
    </xf>
    <xf numFmtId="0" fontId="35" fillId="12" borderId="39" xfId="0" applyFont="1" applyFill="1" applyBorder="1" applyAlignment="1" applyProtection="1">
      <alignment vertical="center" wrapText="1"/>
    </xf>
    <xf numFmtId="0" fontId="30" fillId="12" borderId="36" xfId="0" applyNumberFormat="1" applyFont="1" applyFill="1" applyBorder="1" applyAlignment="1" applyProtection="1">
      <alignment horizontal="center" vertical="center" wrapText="1"/>
    </xf>
    <xf numFmtId="44" fontId="30" fillId="12" borderId="40" xfId="0" applyNumberFormat="1" applyFont="1" applyFill="1" applyBorder="1" applyAlignment="1" applyProtection="1">
      <alignment horizontal="center" vertical="center" wrapText="1"/>
    </xf>
    <xf numFmtId="8" fontId="30" fillId="12" borderId="37" xfId="0" applyNumberFormat="1" applyFont="1" applyFill="1" applyBorder="1" applyAlignment="1" applyProtection="1">
      <alignment horizontal="right" vertical="center" wrapText="1"/>
    </xf>
    <xf numFmtId="8" fontId="31" fillId="11" borderId="37" xfId="0" applyNumberFormat="1" applyFont="1" applyFill="1" applyBorder="1" applyAlignment="1" applyProtection="1">
      <alignment horizontal="right" vertical="center" wrapText="1"/>
    </xf>
    <xf numFmtId="49" fontId="17" fillId="2" borderId="0" xfId="0" quotePrefix="1" applyNumberFormat="1" applyFont="1" applyFill="1" applyBorder="1" applyAlignment="1" applyProtection="1">
      <alignment horizontal="center" vertical="top"/>
    </xf>
    <xf numFmtId="49" fontId="17" fillId="2" borderId="0" xfId="0" applyNumberFormat="1" applyFont="1" applyFill="1" applyBorder="1" applyProtection="1"/>
    <xf numFmtId="0" fontId="10" fillId="8" borderId="2" xfId="0" applyNumberFormat="1" applyFont="1" applyFill="1" applyBorder="1" applyAlignment="1" applyProtection="1">
      <alignment horizontal="center" vertical="center" wrapText="1"/>
    </xf>
    <xf numFmtId="0" fontId="10" fillId="8" borderId="30" xfId="0" applyNumberFormat="1" applyFont="1" applyFill="1" applyBorder="1" applyAlignment="1" applyProtection="1">
      <alignment vertical="center" wrapText="1"/>
    </xf>
    <xf numFmtId="44" fontId="10" fillId="8" borderId="30"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center"/>
      <protection locked="0"/>
    </xf>
    <xf numFmtId="14" fontId="40" fillId="2" borderId="0" xfId="0" applyNumberFormat="1" applyFont="1" applyFill="1" applyBorder="1" applyAlignment="1" applyProtection="1">
      <alignment horizontal="left" vertical="center"/>
    </xf>
    <xf numFmtId="0" fontId="17" fillId="2" borderId="0" xfId="0" applyFont="1" applyFill="1" applyBorder="1" applyAlignment="1" applyProtection="1">
      <alignment vertical="top" wrapText="1"/>
    </xf>
    <xf numFmtId="0" fontId="0" fillId="0" borderId="0" xfId="0" applyAlignment="1">
      <alignment vertical="top" wrapText="1"/>
    </xf>
    <xf numFmtId="0" fontId="18" fillId="2" borderId="0" xfId="0" quotePrefix="1" applyFont="1" applyFill="1" applyBorder="1" applyAlignment="1" applyProtection="1">
      <alignment horizontal="left" vertical="top"/>
    </xf>
    <xf numFmtId="0" fontId="32" fillId="0" borderId="12" xfId="0" applyFont="1" applyBorder="1" applyAlignment="1">
      <alignment horizontal="left"/>
    </xf>
    <xf numFmtId="0" fontId="32" fillId="0" borderId="38" xfId="0" applyFont="1" applyBorder="1" applyAlignment="1">
      <alignment horizontal="left"/>
    </xf>
    <xf numFmtId="0" fontId="32" fillId="0" borderId="13" xfId="0" applyFont="1" applyBorder="1" applyAlignment="1">
      <alignment horizontal="left"/>
    </xf>
    <xf numFmtId="0" fontId="32" fillId="0" borderId="12" xfId="0" applyFont="1" applyBorder="1" applyAlignment="1">
      <alignment horizontal="left" vertical="center" wrapText="1"/>
    </xf>
    <xf numFmtId="0" fontId="32" fillId="0" borderId="38" xfId="0" applyFont="1" applyBorder="1" applyAlignment="1">
      <alignment horizontal="left" vertical="center" wrapText="1"/>
    </xf>
    <xf numFmtId="0" fontId="32" fillId="0" borderId="13" xfId="0" applyFont="1" applyBorder="1" applyAlignment="1">
      <alignment horizontal="left" vertical="center" wrapText="1"/>
    </xf>
    <xf numFmtId="0" fontId="25" fillId="0" borderId="1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32" fillId="0" borderId="16" xfId="0" applyFont="1" applyBorder="1" applyAlignment="1">
      <alignment horizontal="left" vertical="center"/>
    </xf>
    <xf numFmtId="0" fontId="32" fillId="0" borderId="17" xfId="0" applyFont="1" applyBorder="1" applyAlignment="1">
      <alignment horizontal="left" vertical="center"/>
    </xf>
    <xf numFmtId="0" fontId="32" fillId="0" borderId="18" xfId="0" applyFont="1" applyBorder="1" applyAlignment="1">
      <alignment horizontal="left" vertical="center"/>
    </xf>
    <xf numFmtId="0" fontId="32" fillId="0" borderId="14" xfId="0" applyFont="1" applyBorder="1" applyAlignment="1">
      <alignment horizontal="left" vertical="center"/>
    </xf>
    <xf numFmtId="0" fontId="32" fillId="0" borderId="24" xfId="0" applyFont="1" applyBorder="1" applyAlignment="1">
      <alignment horizontal="left" vertical="center"/>
    </xf>
    <xf numFmtId="0" fontId="32" fillId="0" borderId="15" xfId="0" applyFont="1" applyBorder="1" applyAlignment="1">
      <alignment horizontal="left" vertical="center"/>
    </xf>
    <xf numFmtId="0" fontId="0" fillId="0" borderId="0" xfId="0"/>
    <xf numFmtId="0" fontId="4" fillId="2" borderId="1" xfId="0" applyFont="1" applyFill="1" applyBorder="1" applyAlignment="1" applyProtection="1">
      <alignment horizontal="left" vertical="center"/>
      <protection locked="0"/>
    </xf>
    <xf numFmtId="0" fontId="33" fillId="0" borderId="0" xfId="0" applyFont="1" applyAlignment="1">
      <alignment horizontal="center" wrapText="1"/>
    </xf>
    <xf numFmtId="0" fontId="4" fillId="7" borderId="1" xfId="0" applyFont="1" applyFill="1" applyBorder="1" applyAlignment="1" applyProtection="1">
      <alignment horizontal="center" vertical="center" wrapText="1"/>
    </xf>
    <xf numFmtId="0" fontId="4" fillId="7" borderId="7" xfId="0" applyFont="1" applyFill="1" applyBorder="1" applyAlignment="1" applyProtection="1">
      <alignment horizontal="center" vertical="center" wrapText="1"/>
    </xf>
    <xf numFmtId="0" fontId="4" fillId="7" borderId="11" xfId="0" applyFont="1" applyFill="1" applyBorder="1" applyAlignment="1" applyProtection="1">
      <alignment horizontal="center" vertical="center" wrapText="1"/>
    </xf>
    <xf numFmtId="0" fontId="4" fillId="7" borderId="8" xfId="0" applyFont="1" applyFill="1" applyBorder="1" applyAlignment="1" applyProtection="1">
      <alignment horizontal="center" vertical="center" wrapText="1"/>
    </xf>
    <xf numFmtId="0" fontId="4" fillId="7" borderId="5" xfId="0" applyFont="1" applyFill="1" applyBorder="1" applyAlignment="1" applyProtection="1">
      <alignment horizontal="center" vertical="center" wrapText="1"/>
    </xf>
    <xf numFmtId="0" fontId="4" fillId="7" borderId="10" xfId="0" applyFont="1" applyFill="1" applyBorder="1" applyAlignment="1" applyProtection="1">
      <alignment horizontal="center" vertical="center" wrapText="1"/>
    </xf>
    <xf numFmtId="0" fontId="4" fillId="7" borderId="9" xfId="0" applyFont="1" applyFill="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12" fillId="0" borderId="7" xfId="0" applyFont="1" applyFill="1" applyBorder="1" applyAlignment="1" applyProtection="1">
      <alignment horizontal="center" vertical="center"/>
    </xf>
    <xf numFmtId="0" fontId="12" fillId="0" borderId="8" xfId="0" applyFont="1" applyFill="1" applyBorder="1" applyAlignment="1" applyProtection="1">
      <alignment horizontal="center" vertical="center"/>
    </xf>
    <xf numFmtId="0" fontId="4" fillId="10" borderId="7" xfId="0" applyFont="1" applyFill="1" applyBorder="1" applyAlignment="1" applyProtection="1">
      <alignment horizontal="center" vertical="center" wrapText="1"/>
    </xf>
    <xf numFmtId="0" fontId="4" fillId="10" borderId="11" xfId="0" applyFont="1" applyFill="1" applyBorder="1" applyAlignment="1" applyProtection="1">
      <alignment horizontal="center" vertical="center" wrapText="1"/>
    </xf>
    <xf numFmtId="0" fontId="4" fillId="10" borderId="8" xfId="0" applyFont="1" applyFill="1" applyBorder="1" applyAlignment="1" applyProtection="1">
      <alignment horizontal="center" vertical="center" wrapText="1"/>
    </xf>
    <xf numFmtId="0" fontId="4" fillId="11" borderId="7" xfId="0" applyFont="1" applyFill="1" applyBorder="1" applyAlignment="1" applyProtection="1">
      <alignment horizontal="center" vertical="center" wrapText="1"/>
    </xf>
    <xf numFmtId="0" fontId="4" fillId="11" borderId="11" xfId="0" applyFont="1" applyFill="1" applyBorder="1" applyAlignment="1" applyProtection="1">
      <alignment horizontal="center" vertical="center" wrapText="1"/>
    </xf>
    <xf numFmtId="0" fontId="4" fillId="11" borderId="8"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165" fontId="4" fillId="2" borderId="1" xfId="0" applyNumberFormat="1" applyFont="1" applyFill="1" applyBorder="1" applyAlignment="1" applyProtection="1">
      <alignment horizontal="left" vertical="center"/>
    </xf>
    <xf numFmtId="0" fontId="1" fillId="2" borderId="0"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xf>
    <xf numFmtId="1" fontId="4" fillId="2" borderId="1" xfId="0" applyNumberFormat="1" applyFont="1" applyFill="1" applyBorder="1" applyAlignment="1" applyProtection="1">
      <alignment horizontal="left" vertical="center"/>
    </xf>
    <xf numFmtId="0" fontId="25" fillId="0" borderId="17" xfId="0" applyFont="1" applyBorder="1" applyAlignment="1">
      <alignment horizontal="center" vertical="center" wrapText="1"/>
    </xf>
    <xf numFmtId="0" fontId="25" fillId="0" borderId="24" xfId="0" applyFont="1" applyBorder="1" applyAlignment="1">
      <alignment horizontal="center" vertical="center" wrapText="1"/>
    </xf>
    <xf numFmtId="0" fontId="4" fillId="2" borderId="0" xfId="0" applyFont="1" applyFill="1" applyBorder="1" applyAlignment="1">
      <alignment vertical="center"/>
    </xf>
    <xf numFmtId="0" fontId="4" fillId="2" borderId="0" xfId="0" applyFont="1" applyFill="1" applyBorder="1" applyAlignment="1" applyProtection="1">
      <alignment horizontal="left" vertical="center"/>
      <protection locked="0"/>
    </xf>
  </cellXfs>
  <cellStyles count="1">
    <cellStyle name="Normal" xfId="0" builtinId="0"/>
  </cellStyles>
  <dxfs count="36">
    <dxf>
      <font>
        <color rgb="FF9C0006"/>
      </font>
      <fill>
        <patternFill>
          <bgColor rgb="FFFFC7CE"/>
        </patternFill>
      </fill>
    </dxf>
    <dxf>
      <font>
        <color rgb="FF9C0006"/>
      </font>
      <fill>
        <patternFill>
          <bgColor rgb="FFFFC7CE"/>
        </patternFill>
      </fill>
    </dxf>
    <dxf>
      <fill>
        <patternFill>
          <bgColor theme="5" tint="0.39994506668294322"/>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ill>
        <patternFill>
          <bgColor theme="0" tint="-0.14996795556505021"/>
        </patternFill>
      </fill>
    </dxf>
    <dxf>
      <font>
        <strike/>
        <color theme="2" tint="-0.24994659260841701"/>
      </font>
      <fill>
        <patternFill>
          <bgColor theme="0" tint="-0.14996795556505021"/>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BDD7EE"/>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S%20&amp;%20Metering\Charges%20schemes\FY20-21\Ready%20Reckoner\FY21%20Self-Lay-ready-reckoner---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in Laying Calculation"/>
      <sheetName val="Connections Calculation"/>
      <sheetName val="Demand Relevant Multiplier"/>
      <sheetName val="Ready Reckoner Calculation"/>
      <sheetName val="DataTables"/>
      <sheetName val="Change History"/>
    </sheetNames>
    <sheetDataSet>
      <sheetData sheetId="0" refreshError="1"/>
      <sheetData sheetId="1">
        <row r="10">
          <cell r="F10">
            <v>0</v>
          </cell>
        </row>
        <row r="125">
          <cell r="I125">
            <v>0</v>
          </cell>
        </row>
        <row r="126">
          <cell r="I126">
            <v>0</v>
          </cell>
        </row>
      </sheetData>
      <sheetData sheetId="2" refreshError="1"/>
      <sheetData sheetId="3" refreshError="1"/>
      <sheetData sheetId="4" refreshError="1"/>
      <sheetData sheetId="5">
        <row r="1">
          <cell r="A1" t="str">
            <v>JobType</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sheetPr>
  <dimension ref="B2:P14"/>
  <sheetViews>
    <sheetView topLeftCell="A4" zoomScale="130" zoomScaleNormal="130" workbookViewId="0">
      <selection activeCell="B11" sqref="B11:M11"/>
    </sheetView>
  </sheetViews>
  <sheetFormatPr defaultColWidth="9.140625" defaultRowHeight="15" x14ac:dyDescent="0.25"/>
  <cols>
    <col min="1" max="1" width="9.140625" style="61"/>
    <col min="2" max="2" width="4.140625" style="61" customWidth="1"/>
    <col min="3" max="16384" width="9.140625" style="61"/>
  </cols>
  <sheetData>
    <row r="2" spans="2:16" ht="26.25" x14ac:dyDescent="0.4">
      <c r="B2" s="27" t="s">
        <v>144</v>
      </c>
      <c r="D2" s="1"/>
      <c r="E2" s="1"/>
      <c r="F2" s="1"/>
      <c r="G2" s="1"/>
      <c r="H2" s="1"/>
      <c r="I2" s="1"/>
      <c r="J2" s="1"/>
      <c r="K2" s="1"/>
      <c r="L2" s="1"/>
      <c r="M2" s="1"/>
      <c r="N2" s="1"/>
      <c r="O2" s="1"/>
      <c r="P2" s="1"/>
    </row>
    <row r="3" spans="2:16" ht="21" x14ac:dyDescent="0.35">
      <c r="B3" s="25"/>
      <c r="C3" s="1"/>
      <c r="D3" s="1"/>
      <c r="E3" s="1"/>
      <c r="F3" s="1"/>
      <c r="G3" s="1"/>
      <c r="H3" s="1"/>
      <c r="I3" s="1"/>
      <c r="J3" s="1"/>
      <c r="K3" s="1"/>
      <c r="L3" s="1"/>
      <c r="M3" s="1"/>
      <c r="N3" s="1"/>
      <c r="O3" s="1"/>
      <c r="P3" s="1"/>
    </row>
    <row r="4" spans="2:16" x14ac:dyDescent="0.25">
      <c r="B4" s="1"/>
      <c r="C4" s="1"/>
      <c r="D4" s="1"/>
      <c r="E4" s="1"/>
      <c r="F4" s="1"/>
      <c r="G4" s="1"/>
      <c r="H4" s="1"/>
      <c r="I4" s="1"/>
      <c r="J4" s="1"/>
      <c r="K4" s="1"/>
      <c r="L4" s="1"/>
      <c r="M4" s="1"/>
      <c r="N4" s="1"/>
      <c r="O4" s="1"/>
      <c r="P4" s="1"/>
    </row>
    <row r="5" spans="2:16" ht="21" x14ac:dyDescent="0.35">
      <c r="B5" s="26" t="s">
        <v>222</v>
      </c>
      <c r="C5" s="1"/>
      <c r="D5" s="1"/>
      <c r="E5" s="1"/>
      <c r="F5" s="1"/>
      <c r="G5" s="1"/>
      <c r="H5" s="1"/>
      <c r="I5" s="1"/>
      <c r="J5" s="1"/>
      <c r="K5" s="1"/>
      <c r="L5" s="1"/>
      <c r="M5" s="1"/>
      <c r="N5" s="1"/>
      <c r="O5" s="1"/>
      <c r="P5" s="1"/>
    </row>
    <row r="6" spans="2:16" x14ac:dyDescent="0.25">
      <c r="B6" s="1"/>
      <c r="C6" s="1"/>
      <c r="D6" s="1"/>
      <c r="E6" s="1"/>
      <c r="F6" s="1"/>
      <c r="G6" s="1"/>
      <c r="H6" s="1"/>
      <c r="I6" s="1"/>
      <c r="J6" s="1"/>
      <c r="K6" s="1"/>
      <c r="L6" s="1"/>
      <c r="M6" s="1"/>
      <c r="N6" s="1"/>
      <c r="O6" s="1"/>
      <c r="P6" s="1"/>
    </row>
    <row r="7" spans="2:16" x14ac:dyDescent="0.25">
      <c r="B7" s="1"/>
      <c r="C7" s="1"/>
      <c r="D7" s="1"/>
      <c r="E7" s="1"/>
      <c r="F7" s="1"/>
      <c r="G7" s="1"/>
      <c r="H7" s="1"/>
      <c r="I7" s="1"/>
      <c r="J7" s="1"/>
      <c r="K7" s="1"/>
      <c r="L7" s="1"/>
      <c r="M7" s="1"/>
      <c r="N7" s="1"/>
      <c r="O7" s="1"/>
      <c r="P7" s="1"/>
    </row>
    <row r="8" spans="2:16" ht="48" customHeight="1" x14ac:dyDescent="0.3">
      <c r="B8" s="65" t="s">
        <v>140</v>
      </c>
      <c r="C8" s="244" t="s">
        <v>540</v>
      </c>
      <c r="D8" s="245"/>
      <c r="E8" s="245"/>
      <c r="F8" s="245"/>
      <c r="G8" s="245"/>
      <c r="H8" s="245"/>
      <c r="I8" s="245"/>
      <c r="J8" s="245"/>
      <c r="K8" s="245"/>
      <c r="L8" s="245"/>
      <c r="M8" s="245"/>
      <c r="N8" s="245"/>
      <c r="O8" s="24"/>
      <c r="P8" s="24"/>
    </row>
    <row r="9" spans="2:16" ht="32.25" customHeight="1" x14ac:dyDescent="0.3">
      <c r="B9" s="65" t="s">
        <v>141</v>
      </c>
      <c r="C9" s="244" t="s">
        <v>541</v>
      </c>
      <c r="D9" s="245"/>
      <c r="E9" s="245"/>
      <c r="F9" s="245"/>
      <c r="G9" s="245"/>
      <c r="H9" s="245"/>
      <c r="I9" s="245"/>
      <c r="J9" s="245"/>
      <c r="K9" s="245"/>
      <c r="L9" s="245"/>
      <c r="M9" s="245"/>
      <c r="N9" s="245"/>
      <c r="O9" s="24"/>
      <c r="P9" s="24"/>
    </row>
    <row r="10" spans="2:16" ht="48" customHeight="1" x14ac:dyDescent="0.3">
      <c r="B10" s="65" t="s">
        <v>142</v>
      </c>
      <c r="C10" s="244" t="s">
        <v>221</v>
      </c>
      <c r="D10" s="245"/>
      <c r="E10" s="245"/>
      <c r="F10" s="245"/>
      <c r="G10" s="245"/>
      <c r="H10" s="245"/>
      <c r="I10" s="245"/>
      <c r="J10" s="245"/>
      <c r="K10" s="245"/>
      <c r="L10" s="245"/>
      <c r="M10" s="245"/>
      <c r="N10" s="245"/>
      <c r="O10" s="24"/>
      <c r="P10" s="24"/>
    </row>
    <row r="11" spans="2:16" ht="48" customHeight="1" x14ac:dyDescent="0.25">
      <c r="B11" s="246" t="s">
        <v>542</v>
      </c>
      <c r="C11" s="246"/>
      <c r="D11" s="246"/>
      <c r="E11" s="246"/>
      <c r="F11" s="246"/>
      <c r="G11" s="246"/>
      <c r="H11" s="246"/>
      <c r="I11" s="246"/>
      <c r="J11" s="246"/>
      <c r="K11" s="246"/>
      <c r="L11" s="246"/>
      <c r="M11" s="246"/>
    </row>
    <row r="12" spans="2:16" ht="59.25" customHeight="1" x14ac:dyDescent="0.3">
      <c r="B12" s="237" t="s">
        <v>140</v>
      </c>
      <c r="C12" s="244" t="s">
        <v>543</v>
      </c>
      <c r="D12" s="245"/>
      <c r="E12" s="245"/>
      <c r="F12" s="245"/>
      <c r="G12" s="245"/>
      <c r="H12" s="245"/>
      <c r="I12" s="245"/>
      <c r="J12" s="245"/>
      <c r="K12" s="245"/>
      <c r="L12" s="245"/>
      <c r="M12" s="245"/>
      <c r="N12" s="245"/>
      <c r="O12" s="24"/>
      <c r="P12" s="24"/>
    </row>
    <row r="13" spans="2:16" ht="68.25" customHeight="1" x14ac:dyDescent="0.3">
      <c r="B13" s="237" t="s">
        <v>141</v>
      </c>
      <c r="C13" s="244" t="s">
        <v>544</v>
      </c>
      <c r="D13" s="245"/>
      <c r="E13" s="245"/>
      <c r="F13" s="245"/>
      <c r="G13" s="245"/>
      <c r="H13" s="245"/>
      <c r="I13" s="245"/>
      <c r="J13" s="245"/>
      <c r="K13" s="245"/>
      <c r="L13" s="245"/>
      <c r="M13" s="245"/>
      <c r="N13" s="245"/>
      <c r="O13" s="24"/>
      <c r="P13" s="24"/>
    </row>
    <row r="14" spans="2:16" ht="18.75" x14ac:dyDescent="0.3">
      <c r="B14" s="238"/>
      <c r="C14" s="23"/>
      <c r="D14" s="1"/>
      <c r="E14" s="1"/>
      <c r="F14" s="1"/>
      <c r="G14" s="1"/>
      <c r="H14" s="1"/>
      <c r="I14" s="1"/>
      <c r="J14" s="1"/>
      <c r="K14" s="1"/>
      <c r="L14" s="1"/>
      <c r="M14" s="1"/>
      <c r="N14" s="1"/>
      <c r="O14" s="1"/>
      <c r="P14" s="1"/>
    </row>
  </sheetData>
  <sheetProtection password="AAD7" sheet="1" objects="1" scenarios="1"/>
  <mergeCells count="6">
    <mergeCell ref="C8:N8"/>
    <mergeCell ref="C10:N10"/>
    <mergeCell ref="C12:N12"/>
    <mergeCell ref="C13:N13"/>
    <mergeCell ref="C9:N9"/>
    <mergeCell ref="B11:M11"/>
  </mergeCells>
  <pageMargins left="0.7" right="0.7" top="0.75" bottom="0.75" header="0.3" footer="0.3"/>
  <pageSetup paperSize="9" orientation="portrait" horizontalDpi="1200" verticalDpi="1200" r:id="rId1"/>
  <ignoredErrors>
    <ignoredError sqref="B8:B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6"/>
  <sheetViews>
    <sheetView showGridLines="0" workbookViewId="0">
      <selection activeCell="K27" sqref="K27"/>
    </sheetView>
  </sheetViews>
  <sheetFormatPr defaultRowHeight="15" x14ac:dyDescent="0.25"/>
  <cols>
    <col min="1" max="1" width="8.85546875" customWidth="1"/>
    <col min="2" max="2" width="44" customWidth="1"/>
    <col min="3" max="3" width="18.7109375" style="204" bestFit="1" customWidth="1"/>
    <col min="4" max="4" width="8.7109375" style="82" hidden="1" customWidth="1"/>
  </cols>
  <sheetData>
    <row r="1" spans="2:22" ht="15.75" thickBot="1" x14ac:dyDescent="0.3"/>
    <row r="2" spans="2:22" x14ac:dyDescent="0.25">
      <c r="B2" s="253" t="s">
        <v>526</v>
      </c>
      <c r="C2" s="254"/>
    </row>
    <row r="3" spans="2:22" ht="15.75" thickBot="1" x14ac:dyDescent="0.3">
      <c r="B3" s="255"/>
      <c r="C3" s="256"/>
    </row>
    <row r="4" spans="2:22" x14ac:dyDescent="0.25">
      <c r="B4" s="73"/>
      <c r="C4" s="75"/>
    </row>
    <row r="5" spans="2:22" ht="16.5" thickBot="1" x14ac:dyDescent="0.3">
      <c r="B5" s="207" t="s">
        <v>529</v>
      </c>
      <c r="C5" s="213"/>
    </row>
    <row r="6" spans="2:22" ht="15.75" thickBot="1" x14ac:dyDescent="0.3">
      <c r="B6" s="219" t="s">
        <v>527</v>
      </c>
      <c r="C6" s="221">
        <f>IF(DeliveryRoute="UU Build",Scheme_Cost,UU_Charges)</f>
        <v>0</v>
      </c>
      <c r="D6" s="85" t="e">
        <f>#REF!*C6</f>
        <v>#REF!</v>
      </c>
      <c r="E6" s="247" t="s">
        <v>533</v>
      </c>
      <c r="F6" s="248"/>
      <c r="G6" s="248"/>
      <c r="H6" s="248"/>
      <c r="I6" s="248"/>
      <c r="J6" s="248"/>
      <c r="K6" s="248"/>
      <c r="L6" s="248"/>
      <c r="M6" s="248"/>
      <c r="N6" s="248"/>
      <c r="O6" s="248"/>
      <c r="P6" s="248"/>
      <c r="Q6" s="248"/>
      <c r="R6" s="248"/>
      <c r="S6" s="249"/>
    </row>
    <row r="7" spans="2:22" x14ac:dyDescent="0.25">
      <c r="B7" s="208"/>
      <c r="C7" s="220"/>
      <c r="D7" s="85"/>
      <c r="E7" s="209"/>
      <c r="F7" s="209"/>
      <c r="G7" s="209"/>
      <c r="H7" s="209"/>
      <c r="I7" s="209"/>
      <c r="J7" s="209"/>
      <c r="K7" s="209"/>
      <c r="L7" s="209"/>
      <c r="M7" s="209"/>
      <c r="N7" s="209"/>
      <c r="O7" s="209"/>
      <c r="P7" s="209"/>
      <c r="Q7" s="209"/>
      <c r="R7" s="209"/>
      <c r="S7" s="209"/>
    </row>
    <row r="8" spans="2:22" ht="16.5" thickBot="1" x14ac:dyDescent="0.3">
      <c r="B8" s="210" t="s">
        <v>531</v>
      </c>
      <c r="C8" s="223"/>
      <c r="D8" s="85"/>
    </row>
    <row r="9" spans="2:22" x14ac:dyDescent="0.25">
      <c r="B9" s="219" t="s">
        <v>495</v>
      </c>
      <c r="C9" s="225">
        <f>'Connections Calculation'!N117</f>
        <v>0</v>
      </c>
      <c r="D9" s="85" t="e">
        <f>#REF!*C9</f>
        <v>#REF!</v>
      </c>
      <c r="E9" s="257" t="s">
        <v>536</v>
      </c>
      <c r="F9" s="258"/>
      <c r="G9" s="258"/>
      <c r="H9" s="258"/>
      <c r="I9" s="258"/>
      <c r="J9" s="258"/>
      <c r="K9" s="258"/>
      <c r="L9" s="258"/>
      <c r="M9" s="258"/>
      <c r="N9" s="258"/>
      <c r="O9" s="258"/>
      <c r="P9" s="258"/>
      <c r="Q9" s="258"/>
      <c r="R9" s="258"/>
      <c r="S9" s="259"/>
    </row>
    <row r="10" spans="2:22" ht="15.75" thickBot="1" x14ac:dyDescent="0.3">
      <c r="B10" s="222" t="s">
        <v>532</v>
      </c>
      <c r="C10" s="226">
        <f>'Connections Calculation'!N134</f>
        <v>0</v>
      </c>
      <c r="D10" s="85" t="e">
        <f>#REF!*C10</f>
        <v>#REF!</v>
      </c>
      <c r="E10" s="260"/>
      <c r="F10" s="261"/>
      <c r="G10" s="261"/>
      <c r="H10" s="261"/>
      <c r="I10" s="261"/>
      <c r="J10" s="261"/>
      <c r="K10" s="261"/>
      <c r="L10" s="261"/>
      <c r="M10" s="261"/>
      <c r="N10" s="261"/>
      <c r="O10" s="261"/>
      <c r="P10" s="261"/>
      <c r="Q10" s="261"/>
      <c r="R10" s="261"/>
      <c r="S10" s="262"/>
    </row>
    <row r="11" spans="2:22" ht="15.75" thickBot="1" x14ac:dyDescent="0.3">
      <c r="B11" s="211"/>
      <c r="C11" s="224"/>
      <c r="D11" s="85" t="e">
        <f>#REF!*C11</f>
        <v>#REF!</v>
      </c>
    </row>
    <row r="12" spans="2:22" ht="15.75" thickBot="1" x14ac:dyDescent="0.3">
      <c r="B12" s="212" t="s">
        <v>530</v>
      </c>
      <c r="C12" s="214">
        <f>SUM(C6:C10)</f>
        <v>0</v>
      </c>
      <c r="D12" s="85" t="e">
        <f>#REF!*C12</f>
        <v>#REF!</v>
      </c>
    </row>
    <row r="13" spans="2:22" ht="16.5" thickBot="1" x14ac:dyDescent="0.3">
      <c r="B13" s="215" t="s">
        <v>534</v>
      </c>
      <c r="C13" s="233"/>
      <c r="D13" s="85" t="e">
        <f>#REF!*C13</f>
        <v>#REF!</v>
      </c>
    </row>
    <row r="14" spans="2:22" ht="15.75" thickBot="1" x14ac:dyDescent="0.3">
      <c r="B14" s="232" t="s">
        <v>521</v>
      </c>
      <c r="C14" s="235">
        <f>'Connections Calculation'!N135</f>
        <v>0</v>
      </c>
      <c r="D14" s="85" t="e">
        <f>#REF!*C14</f>
        <v>#REF!</v>
      </c>
      <c r="E14" s="247" t="s">
        <v>537</v>
      </c>
      <c r="F14" s="248"/>
      <c r="G14" s="248"/>
      <c r="H14" s="248"/>
      <c r="I14" s="248"/>
      <c r="J14" s="248"/>
      <c r="K14" s="248"/>
      <c r="L14" s="248"/>
      <c r="M14" s="248"/>
      <c r="N14" s="248"/>
      <c r="O14" s="248"/>
      <c r="P14" s="248"/>
      <c r="Q14" s="248"/>
      <c r="R14" s="248"/>
      <c r="S14" s="249"/>
      <c r="T14" s="218"/>
      <c r="U14" s="218"/>
      <c r="V14" s="218"/>
    </row>
    <row r="15" spans="2:22" x14ac:dyDescent="0.25">
      <c r="B15" s="216"/>
      <c r="C15" s="234"/>
      <c r="D15" s="85"/>
      <c r="E15" s="209"/>
      <c r="F15" s="209"/>
      <c r="G15" s="209"/>
      <c r="H15" s="209"/>
      <c r="I15" s="209"/>
      <c r="J15" s="209"/>
      <c r="K15" s="209"/>
      <c r="L15" s="209"/>
      <c r="M15" s="209"/>
      <c r="N15" s="209"/>
      <c r="O15" s="209"/>
      <c r="P15" s="209"/>
      <c r="Q15" s="209"/>
      <c r="R15" s="209"/>
      <c r="S15" s="209"/>
      <c r="T15" s="209"/>
      <c r="U15" s="209"/>
      <c r="V15" s="209"/>
    </row>
    <row r="16" spans="2:22" ht="16.5" thickBot="1" x14ac:dyDescent="0.3">
      <c r="B16" s="217" t="s">
        <v>528</v>
      </c>
      <c r="C16" s="228"/>
      <c r="D16" s="85" t="e">
        <f>#REF!*C16</f>
        <v>#REF!</v>
      </c>
    </row>
    <row r="17" spans="2:20" ht="54" customHeight="1" thickBot="1" x14ac:dyDescent="0.3">
      <c r="B17" s="227" t="s">
        <v>535</v>
      </c>
      <c r="C17" s="236">
        <f>SUM(C12+C14)</f>
        <v>0</v>
      </c>
      <c r="D17" s="229" t="e">
        <f>#REF!*C17</f>
        <v>#REF!</v>
      </c>
      <c r="E17" s="250" t="s">
        <v>538</v>
      </c>
      <c r="F17" s="251"/>
      <c r="G17" s="251"/>
      <c r="H17" s="251"/>
      <c r="I17" s="251"/>
      <c r="J17" s="251"/>
      <c r="K17" s="251"/>
      <c r="L17" s="251"/>
      <c r="M17" s="251"/>
      <c r="N17" s="251"/>
      <c r="O17" s="251"/>
      <c r="P17" s="251"/>
      <c r="Q17" s="251"/>
      <c r="R17" s="251"/>
      <c r="S17" s="252"/>
      <c r="T17" s="230"/>
    </row>
    <row r="20" spans="2:20" x14ac:dyDescent="0.25">
      <c r="B20" t="b">
        <f>"UU Build"=DeliveryRoute</f>
        <v>1</v>
      </c>
    </row>
    <row r="21" spans="2:20" x14ac:dyDescent="0.25">
      <c r="C21" s="231"/>
    </row>
    <row r="36" spans="3:3" x14ac:dyDescent="0.25">
      <c r="C36" s="204">
        <v>0</v>
      </c>
    </row>
  </sheetData>
  <sheetProtection password="AAD7" sheet="1" objects="1" scenarios="1"/>
  <mergeCells count="5">
    <mergeCell ref="E14:S14"/>
    <mergeCell ref="E17:S17"/>
    <mergeCell ref="B2:C3"/>
    <mergeCell ref="E6:S6"/>
    <mergeCell ref="E9:S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pageSetUpPr fitToPage="1"/>
  </sheetPr>
  <dimension ref="A1:AJ137"/>
  <sheetViews>
    <sheetView showGridLines="0" zoomScale="78" zoomScaleNormal="78" workbookViewId="0">
      <pane ySplit="9" topLeftCell="A10" activePane="bottomLeft" state="frozen"/>
      <selection activeCell="C8" sqref="C8:N8"/>
      <selection pane="bottomLeft" activeCell="B7" sqref="B7:C7"/>
    </sheetView>
  </sheetViews>
  <sheetFormatPr defaultColWidth="9.140625" defaultRowHeight="12.75" x14ac:dyDescent="0.2"/>
  <cols>
    <col min="1" max="1" width="34.42578125" style="39" customWidth="1"/>
    <col min="2" max="2" width="35.5703125" style="40" customWidth="1"/>
    <col min="3" max="3" width="15.5703125" style="34" customWidth="1"/>
    <col min="4" max="4" width="67" style="34" customWidth="1"/>
    <col min="5" max="5" width="14.42578125" style="40" customWidth="1"/>
    <col min="6" max="6" width="15.85546875" style="34" customWidth="1"/>
    <col min="7" max="8" width="9.85546875" style="40" customWidth="1"/>
    <col min="9" max="9" width="22.42578125" style="34" customWidth="1"/>
    <col min="10" max="10" width="8.85546875" style="1" bestFit="1" customWidth="1"/>
    <col min="11" max="36" width="9.140625" style="1"/>
    <col min="37" max="16384" width="9.140625" style="34"/>
  </cols>
  <sheetData>
    <row r="1" spans="1:36" s="32" customFormat="1" ht="14.1" customHeight="1" x14ac:dyDescent="0.25">
      <c r="A1" s="31" t="str">
        <f>IF(DeliveryRoute="UU Build","FY20 United Utilities Main Laying Charges","FY21 Self-lay Main Laying Charges")</f>
        <v>FY20 United Utilities Main Laying Charges</v>
      </c>
      <c r="B1" s="3"/>
      <c r="C1" s="22"/>
      <c r="D1" s="7"/>
      <c r="E1" s="6"/>
      <c r="F1" s="4"/>
      <c r="G1" s="1"/>
      <c r="H1" s="1"/>
      <c r="I1" s="4"/>
      <c r="J1" s="5"/>
      <c r="K1" s="4"/>
      <c r="L1" s="4"/>
      <c r="M1" s="4"/>
      <c r="N1" s="4"/>
      <c r="O1" s="4"/>
      <c r="P1" s="4"/>
      <c r="Q1" s="4"/>
      <c r="R1" s="4"/>
      <c r="S1" s="4"/>
      <c r="T1" s="4"/>
      <c r="U1" s="4"/>
      <c r="V1" s="4"/>
      <c r="W1" s="4"/>
      <c r="X1" s="4"/>
      <c r="Y1" s="4"/>
      <c r="Z1" s="4"/>
      <c r="AA1" s="4"/>
      <c r="AB1" s="4"/>
      <c r="AC1" s="4"/>
      <c r="AD1" s="4"/>
      <c r="AE1" s="4"/>
      <c r="AF1" s="4"/>
      <c r="AG1" s="4"/>
      <c r="AH1" s="4"/>
      <c r="AI1" s="4"/>
      <c r="AJ1" s="4"/>
    </row>
    <row r="2" spans="1:36" s="32" customFormat="1" ht="14.1" customHeight="1" x14ac:dyDescent="0.25">
      <c r="A2" s="31"/>
      <c r="B2" s="3"/>
      <c r="C2" s="22"/>
      <c r="D2" s="7"/>
      <c r="E2" s="6"/>
      <c r="F2" s="4"/>
      <c r="G2" s="1"/>
      <c r="H2" s="1"/>
      <c r="I2" s="4"/>
      <c r="J2" s="5"/>
      <c r="K2" s="4"/>
      <c r="L2" s="4"/>
      <c r="M2" s="4"/>
      <c r="N2" s="4"/>
      <c r="O2" s="4"/>
      <c r="P2" s="4"/>
      <c r="Q2" s="4"/>
      <c r="R2" s="4"/>
      <c r="S2" s="4"/>
      <c r="T2" s="4"/>
      <c r="U2" s="4"/>
      <c r="V2" s="4"/>
      <c r="W2" s="4"/>
      <c r="X2" s="4"/>
      <c r="Y2" s="4"/>
      <c r="Z2" s="4"/>
      <c r="AA2" s="4"/>
      <c r="AB2" s="4"/>
      <c r="AC2" s="4"/>
      <c r="AD2" s="4"/>
      <c r="AE2" s="4"/>
      <c r="AF2" s="4"/>
      <c r="AG2" s="4"/>
      <c r="AH2" s="4"/>
      <c r="AI2" s="4"/>
      <c r="AJ2" s="4"/>
    </row>
    <row r="3" spans="1:36" s="32" customFormat="1" ht="14.1" customHeight="1" x14ac:dyDescent="0.25">
      <c r="A3" s="41" t="s">
        <v>0</v>
      </c>
      <c r="B3" s="264"/>
      <c r="C3" s="264"/>
      <c r="D3" s="7"/>
      <c r="E3" s="7"/>
      <c r="F3" s="7"/>
      <c r="G3" s="7"/>
      <c r="H3" s="7"/>
      <c r="I3" s="7"/>
      <c r="J3" s="7"/>
      <c r="K3" s="7"/>
      <c r="L3" s="7"/>
      <c r="M3" s="7"/>
      <c r="N3" s="7"/>
      <c r="O3" s="7"/>
      <c r="P3" s="7"/>
      <c r="Q3" s="7"/>
      <c r="R3" s="7"/>
      <c r="S3" s="7"/>
      <c r="T3" s="7"/>
      <c r="U3" s="4"/>
      <c r="V3" s="4"/>
      <c r="W3" s="4"/>
      <c r="X3" s="4"/>
      <c r="Y3" s="4"/>
      <c r="Z3" s="4"/>
      <c r="AA3" s="4"/>
      <c r="AB3" s="4"/>
      <c r="AC3" s="4"/>
      <c r="AD3" s="4"/>
      <c r="AE3" s="4"/>
      <c r="AF3" s="4"/>
      <c r="AG3" s="4"/>
      <c r="AH3" s="4"/>
      <c r="AI3" s="4"/>
      <c r="AJ3" s="4"/>
    </row>
    <row r="4" spans="1:36" s="32" customFormat="1" ht="14.1" customHeight="1" x14ac:dyDescent="0.25">
      <c r="A4" s="41" t="s">
        <v>105</v>
      </c>
      <c r="B4" s="264"/>
      <c r="C4" s="264"/>
      <c r="D4" s="7"/>
      <c r="E4" s="7"/>
      <c r="F4" s="7"/>
      <c r="G4" s="7"/>
      <c r="H4" s="7"/>
      <c r="I4" s="7"/>
      <c r="J4" s="7"/>
      <c r="K4" s="7"/>
      <c r="L4" s="7"/>
      <c r="M4" s="7"/>
      <c r="N4" s="7"/>
      <c r="O4" s="7"/>
      <c r="P4" s="7"/>
      <c r="Q4" s="7"/>
      <c r="R4" s="7"/>
      <c r="S4" s="7"/>
      <c r="T4" s="7"/>
      <c r="U4" s="4"/>
      <c r="V4" s="4"/>
      <c r="W4" s="4"/>
      <c r="X4" s="4"/>
      <c r="Y4" s="4"/>
      <c r="Z4" s="4"/>
      <c r="AA4" s="4"/>
      <c r="AB4" s="4"/>
      <c r="AC4" s="4"/>
      <c r="AD4" s="4"/>
      <c r="AE4" s="4"/>
      <c r="AF4" s="4"/>
      <c r="AG4" s="4"/>
      <c r="AH4" s="4"/>
      <c r="AI4" s="4"/>
      <c r="AJ4" s="4"/>
    </row>
    <row r="5" spans="1:36" s="32" customFormat="1" ht="14.1" customHeight="1" x14ac:dyDescent="0.25">
      <c r="A5" s="41" t="s">
        <v>106</v>
      </c>
      <c r="B5" s="264"/>
      <c r="C5" s="264"/>
      <c r="D5" s="7"/>
      <c r="E5" s="7"/>
      <c r="F5" s="7"/>
      <c r="G5" s="7"/>
      <c r="H5" s="7"/>
      <c r="I5" s="7"/>
      <c r="J5" s="7"/>
      <c r="K5" s="7"/>
      <c r="L5" s="7"/>
      <c r="M5" s="7"/>
      <c r="N5" s="7"/>
      <c r="O5" s="7"/>
      <c r="P5" s="7"/>
      <c r="Q5" s="7"/>
      <c r="R5" s="7"/>
      <c r="S5" s="7"/>
      <c r="T5" s="7"/>
      <c r="U5" s="4"/>
      <c r="V5" s="4"/>
      <c r="W5" s="4"/>
      <c r="X5" s="4"/>
      <c r="Y5" s="4"/>
      <c r="Z5" s="4"/>
      <c r="AA5" s="4"/>
      <c r="AB5" s="4"/>
      <c r="AC5" s="4"/>
      <c r="AD5" s="4"/>
      <c r="AE5" s="4"/>
      <c r="AF5" s="4"/>
      <c r="AG5" s="4"/>
      <c r="AH5" s="4"/>
      <c r="AI5" s="4"/>
      <c r="AJ5" s="4"/>
    </row>
    <row r="6" spans="1:36" s="32" customFormat="1" ht="14.1" customHeight="1" x14ac:dyDescent="0.25">
      <c r="A6" s="41" t="s">
        <v>123</v>
      </c>
      <c r="B6" s="264"/>
      <c r="C6" s="264"/>
      <c r="D6" s="7"/>
      <c r="E6" s="7"/>
      <c r="F6" s="7"/>
      <c r="G6" s="7"/>
      <c r="H6" s="7"/>
      <c r="I6" s="7"/>
      <c r="J6" s="7"/>
      <c r="K6" s="7"/>
      <c r="L6" s="7"/>
      <c r="M6" s="7"/>
      <c r="N6" s="7"/>
      <c r="O6" s="7"/>
      <c r="P6" s="7"/>
      <c r="Q6" s="7"/>
      <c r="R6" s="7"/>
      <c r="S6" s="7"/>
      <c r="T6" s="7"/>
      <c r="U6" s="4"/>
      <c r="V6" s="4"/>
      <c r="W6" s="4"/>
      <c r="X6" s="4"/>
      <c r="Y6" s="4"/>
      <c r="Z6" s="4"/>
      <c r="AA6" s="4"/>
      <c r="AB6" s="4"/>
      <c r="AC6" s="4"/>
      <c r="AD6" s="4"/>
      <c r="AE6" s="4"/>
      <c r="AF6" s="4"/>
      <c r="AG6" s="4"/>
      <c r="AH6" s="4"/>
      <c r="AI6" s="4"/>
      <c r="AJ6" s="4"/>
    </row>
    <row r="7" spans="1:36" s="32" customFormat="1" ht="14.1" customHeight="1" x14ac:dyDescent="0.25">
      <c r="A7" s="41" t="s">
        <v>202</v>
      </c>
      <c r="B7" s="264" t="s">
        <v>201</v>
      </c>
      <c r="C7" s="264"/>
      <c r="D7" s="7"/>
      <c r="E7" s="7"/>
      <c r="F7" s="7"/>
      <c r="G7" s="7"/>
      <c r="H7" s="7"/>
      <c r="I7" s="7"/>
      <c r="J7" s="7"/>
      <c r="K7" s="7"/>
      <c r="L7" s="7"/>
      <c r="M7" s="7"/>
      <c r="N7" s="7"/>
      <c r="O7" s="7"/>
      <c r="P7" s="7"/>
      <c r="Q7" s="7"/>
      <c r="R7" s="7"/>
      <c r="S7" s="7"/>
      <c r="T7" s="7"/>
      <c r="U7" s="4"/>
      <c r="V7" s="4"/>
      <c r="W7" s="4"/>
      <c r="X7" s="4"/>
      <c r="Y7" s="4"/>
      <c r="Z7" s="4"/>
      <c r="AA7" s="4"/>
      <c r="AB7" s="4"/>
      <c r="AC7" s="4"/>
      <c r="AD7" s="4"/>
      <c r="AE7" s="4"/>
      <c r="AF7" s="4"/>
      <c r="AG7" s="4"/>
      <c r="AH7" s="4"/>
      <c r="AI7" s="4"/>
      <c r="AJ7" s="4"/>
    </row>
    <row r="8" spans="1:36" ht="14.1" customHeight="1" x14ac:dyDescent="0.2">
      <c r="A8" s="18"/>
      <c r="B8" s="3"/>
      <c r="C8" s="33"/>
      <c r="D8" s="7"/>
      <c r="E8" s="7"/>
      <c r="F8" s="7"/>
      <c r="G8" s="7"/>
      <c r="H8" s="7"/>
      <c r="I8" s="7"/>
      <c r="J8" s="7"/>
      <c r="K8" s="7"/>
      <c r="L8" s="7"/>
      <c r="M8" s="7"/>
      <c r="N8" s="7"/>
      <c r="O8" s="7"/>
      <c r="P8" s="7"/>
      <c r="Q8" s="7"/>
      <c r="R8" s="7"/>
      <c r="S8" s="7"/>
      <c r="T8" s="7"/>
    </row>
    <row r="9" spans="1:36" ht="72.75" customHeight="1" x14ac:dyDescent="0.2">
      <c r="A9" s="8" t="s">
        <v>1</v>
      </c>
      <c r="B9" s="8" t="s">
        <v>2</v>
      </c>
      <c r="C9" s="8" t="s">
        <v>3</v>
      </c>
      <c r="D9" s="8" t="s">
        <v>4</v>
      </c>
      <c r="E9" s="8" t="s">
        <v>5</v>
      </c>
      <c r="F9" s="8" t="s">
        <v>6</v>
      </c>
      <c r="G9" s="9" t="s">
        <v>130</v>
      </c>
      <c r="H9" s="56" t="s">
        <v>129</v>
      </c>
      <c r="I9" s="8" t="s">
        <v>7</v>
      </c>
    </row>
    <row r="10" spans="1:36" s="35" customFormat="1" ht="24.75" customHeight="1" x14ac:dyDescent="0.2">
      <c r="A10" s="69" t="s">
        <v>8</v>
      </c>
      <c r="B10" s="43" t="s">
        <v>9</v>
      </c>
      <c r="C10" s="44" t="s">
        <v>226</v>
      </c>
      <c r="D10" s="45" t="s">
        <v>10</v>
      </c>
      <c r="E10" s="43" t="s">
        <v>11</v>
      </c>
      <c r="F10" s="10">
        <v>0</v>
      </c>
      <c r="G10" s="12"/>
      <c r="H10" s="12"/>
      <c r="I10" s="30">
        <f t="array" ref="I10:I121">IFERROR(
IF(DeliveryRoute="UU Build",Activity_Charge*ItemQuantities_UU,
Activity_Charge*(ItemQuantities_UU+ItemQuantities_Developer)),
"!! ERROR !!")</f>
        <v>0</v>
      </c>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s="32" customFormat="1" ht="22.5" customHeight="1" x14ac:dyDescent="0.2">
      <c r="A11" s="70" t="s">
        <v>12</v>
      </c>
      <c r="B11" s="46" t="s">
        <v>9</v>
      </c>
      <c r="C11" s="46" t="s">
        <v>225</v>
      </c>
      <c r="D11" s="47" t="str">
        <f>IF(DeliveryRoute="UU Build","Administration fee","Self-lay administration fee")</f>
        <v>Administration fee</v>
      </c>
      <c r="E11" s="46" t="s">
        <v>11</v>
      </c>
      <c r="F11" s="10">
        <f>IF(DeliveryRoute="UU Build",257,348)</f>
        <v>257</v>
      </c>
      <c r="G11" s="242"/>
      <c r="H11" s="12"/>
      <c r="I11" s="30">
        <v>0</v>
      </c>
      <c r="J11" s="4"/>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32" customFormat="1" x14ac:dyDescent="0.2">
      <c r="A12" s="266" t="s">
        <v>13</v>
      </c>
      <c r="B12" s="46" t="s">
        <v>9</v>
      </c>
      <c r="C12" s="46" t="s">
        <v>224</v>
      </c>
      <c r="D12" s="47" t="s">
        <v>14</v>
      </c>
      <c r="E12" s="46" t="s">
        <v>15</v>
      </c>
      <c r="F12" s="10">
        <v>3572</v>
      </c>
      <c r="G12" s="12"/>
      <c r="H12" s="12"/>
      <c r="I12" s="30">
        <v>0</v>
      </c>
      <c r="J12" s="4"/>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s="32" customFormat="1" x14ac:dyDescent="0.2">
      <c r="A13" s="266"/>
      <c r="B13" s="46" t="s">
        <v>9</v>
      </c>
      <c r="C13" s="46" t="s">
        <v>224</v>
      </c>
      <c r="D13" s="47" t="s">
        <v>16</v>
      </c>
      <c r="E13" s="46" t="s">
        <v>15</v>
      </c>
      <c r="F13" s="10">
        <v>4484</v>
      </c>
      <c r="G13" s="12"/>
      <c r="H13" s="12"/>
      <c r="I13" s="30">
        <v>0</v>
      </c>
      <c r="J13" s="4"/>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s="32" customFormat="1" x14ac:dyDescent="0.2">
      <c r="A14" s="266"/>
      <c r="B14" s="46" t="s">
        <v>9</v>
      </c>
      <c r="C14" s="46" t="s">
        <v>224</v>
      </c>
      <c r="D14" s="47" t="s">
        <v>17</v>
      </c>
      <c r="E14" s="46" t="s">
        <v>15</v>
      </c>
      <c r="F14" s="10">
        <v>5380</v>
      </c>
      <c r="G14" s="12"/>
      <c r="H14" s="12"/>
      <c r="I14" s="30">
        <v>0</v>
      </c>
      <c r="J14" s="4"/>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s="32" customFormat="1" x14ac:dyDescent="0.2">
      <c r="A15" s="266" t="s">
        <v>18</v>
      </c>
      <c r="B15" s="46" t="s">
        <v>9</v>
      </c>
      <c r="C15" s="46" t="s">
        <v>224</v>
      </c>
      <c r="D15" s="47" t="s">
        <v>19</v>
      </c>
      <c r="E15" s="46" t="s">
        <v>15</v>
      </c>
      <c r="F15" s="10">
        <v>4429</v>
      </c>
      <c r="G15" s="12"/>
      <c r="H15" s="12"/>
      <c r="I15" s="30">
        <v>0</v>
      </c>
      <c r="J15" s="4"/>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s="32" customFormat="1" x14ac:dyDescent="0.2">
      <c r="A16" s="266"/>
      <c r="B16" s="46" t="s">
        <v>9</v>
      </c>
      <c r="C16" s="46" t="s">
        <v>224</v>
      </c>
      <c r="D16" s="47" t="s">
        <v>20</v>
      </c>
      <c r="E16" s="46" t="s">
        <v>15</v>
      </c>
      <c r="F16" s="10">
        <v>5595</v>
      </c>
      <c r="G16" s="12"/>
      <c r="H16" s="12"/>
      <c r="I16" s="30">
        <v>0</v>
      </c>
      <c r="J16" s="4"/>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s="32" customFormat="1" x14ac:dyDescent="0.2">
      <c r="A17" s="266"/>
      <c r="B17" s="46" t="s">
        <v>9</v>
      </c>
      <c r="C17" s="46" t="s">
        <v>224</v>
      </c>
      <c r="D17" s="47" t="s">
        <v>21</v>
      </c>
      <c r="E17" s="46" t="s">
        <v>15</v>
      </c>
      <c r="F17" s="10">
        <v>7383</v>
      </c>
      <c r="G17" s="12"/>
      <c r="H17" s="12"/>
      <c r="I17" s="30">
        <v>0</v>
      </c>
      <c r="J17" s="4"/>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s="32" customFormat="1" x14ac:dyDescent="0.2">
      <c r="A18" s="266" t="s">
        <v>22</v>
      </c>
      <c r="B18" s="46" t="s">
        <v>23</v>
      </c>
      <c r="C18" s="46" t="s">
        <v>224</v>
      </c>
      <c r="D18" s="47" t="s">
        <v>24</v>
      </c>
      <c r="E18" s="46" t="s">
        <v>15</v>
      </c>
      <c r="F18" s="10">
        <v>782</v>
      </c>
      <c r="G18" s="12"/>
      <c r="H18" s="12"/>
      <c r="I18" s="30">
        <v>0</v>
      </c>
      <c r="J18" s="4"/>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s="32" customFormat="1" x14ac:dyDescent="0.2">
      <c r="A19" s="266"/>
      <c r="B19" s="46" t="s">
        <v>23</v>
      </c>
      <c r="C19" s="46" t="s">
        <v>224</v>
      </c>
      <c r="D19" s="47" t="s">
        <v>25</v>
      </c>
      <c r="E19" s="46" t="s">
        <v>15</v>
      </c>
      <c r="F19" s="10">
        <v>858</v>
      </c>
      <c r="G19" s="12"/>
      <c r="H19" s="12"/>
      <c r="I19" s="30">
        <v>0</v>
      </c>
      <c r="J19" s="4"/>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s="32" customFormat="1" x14ac:dyDescent="0.2">
      <c r="A20" s="266"/>
      <c r="B20" s="46" t="s">
        <v>23</v>
      </c>
      <c r="C20" s="46" t="s">
        <v>224</v>
      </c>
      <c r="D20" s="47" t="s">
        <v>26</v>
      </c>
      <c r="E20" s="46" t="s">
        <v>15</v>
      </c>
      <c r="F20" s="10">
        <v>1604</v>
      </c>
      <c r="G20" s="12"/>
      <c r="H20" s="12"/>
      <c r="I20" s="30">
        <v>0</v>
      </c>
      <c r="J20" s="4"/>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s="32" customFormat="1" x14ac:dyDescent="0.2">
      <c r="A21" s="266" t="s">
        <v>27</v>
      </c>
      <c r="B21" s="46" t="s">
        <v>23</v>
      </c>
      <c r="C21" s="46" t="s">
        <v>224</v>
      </c>
      <c r="D21" s="47" t="s">
        <v>28</v>
      </c>
      <c r="E21" s="46" t="s">
        <v>15</v>
      </c>
      <c r="F21" s="10">
        <v>1070</v>
      </c>
      <c r="G21" s="12"/>
      <c r="H21" s="12"/>
      <c r="I21" s="30">
        <v>0</v>
      </c>
      <c r="J21" s="4"/>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s="32" customFormat="1" x14ac:dyDescent="0.2">
      <c r="A22" s="266"/>
      <c r="B22" s="46" t="s">
        <v>23</v>
      </c>
      <c r="C22" s="46" t="s">
        <v>224</v>
      </c>
      <c r="D22" s="47" t="s">
        <v>29</v>
      </c>
      <c r="E22" s="46" t="s">
        <v>15</v>
      </c>
      <c r="F22" s="10">
        <v>1116</v>
      </c>
      <c r="G22" s="12"/>
      <c r="H22" s="12"/>
      <c r="I22" s="30">
        <v>0</v>
      </c>
      <c r="J22" s="4"/>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s="32" customFormat="1" x14ac:dyDescent="0.2">
      <c r="A23" s="266"/>
      <c r="B23" s="46" t="s">
        <v>23</v>
      </c>
      <c r="C23" s="46" t="s">
        <v>224</v>
      </c>
      <c r="D23" s="47" t="s">
        <v>30</v>
      </c>
      <c r="E23" s="46" t="s">
        <v>15</v>
      </c>
      <c r="F23" s="10">
        <v>1965</v>
      </c>
      <c r="G23" s="12"/>
      <c r="H23" s="12"/>
      <c r="I23" s="30">
        <v>0</v>
      </c>
      <c r="J23" s="4"/>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s="32" customFormat="1" x14ac:dyDescent="0.2">
      <c r="A24" s="266" t="s">
        <v>31</v>
      </c>
      <c r="B24" s="46" t="s">
        <v>9</v>
      </c>
      <c r="C24" s="46" t="s">
        <v>224</v>
      </c>
      <c r="D24" s="47" t="s">
        <v>32</v>
      </c>
      <c r="E24" s="46" t="s">
        <v>15</v>
      </c>
      <c r="F24" s="10">
        <v>906</v>
      </c>
      <c r="G24" s="12"/>
      <c r="H24" s="12"/>
      <c r="I24" s="30">
        <v>0</v>
      </c>
      <c r="J24" s="4"/>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s="32" customFormat="1" x14ac:dyDescent="0.2">
      <c r="A25" s="266"/>
      <c r="B25" s="46" t="s">
        <v>9</v>
      </c>
      <c r="C25" s="46" t="s">
        <v>224</v>
      </c>
      <c r="D25" s="47" t="s">
        <v>33</v>
      </c>
      <c r="E25" s="46" t="s">
        <v>15</v>
      </c>
      <c r="F25" s="10">
        <v>1161</v>
      </c>
      <c r="G25" s="12"/>
      <c r="H25" s="12"/>
      <c r="I25" s="30">
        <v>0</v>
      </c>
      <c r="J25" s="4"/>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s="32" customFormat="1" x14ac:dyDescent="0.2">
      <c r="A26" s="266"/>
      <c r="B26" s="46" t="s">
        <v>9</v>
      </c>
      <c r="C26" s="46" t="s">
        <v>224</v>
      </c>
      <c r="D26" s="47" t="s">
        <v>34</v>
      </c>
      <c r="E26" s="46" t="s">
        <v>15</v>
      </c>
      <c r="F26" s="10">
        <v>2085</v>
      </c>
      <c r="G26" s="12"/>
      <c r="H26" s="12"/>
      <c r="I26" s="30">
        <v>0</v>
      </c>
      <c r="J26" s="4"/>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s="32" customFormat="1" x14ac:dyDescent="0.2">
      <c r="A27" s="266" t="s">
        <v>35</v>
      </c>
      <c r="B27" s="46" t="s">
        <v>9</v>
      </c>
      <c r="C27" s="46" t="s">
        <v>224</v>
      </c>
      <c r="D27" s="47" t="s">
        <v>36</v>
      </c>
      <c r="E27" s="46" t="s">
        <v>15</v>
      </c>
      <c r="F27" s="10">
        <v>1489</v>
      </c>
      <c r="G27" s="12"/>
      <c r="H27" s="12"/>
      <c r="I27" s="30">
        <v>0</v>
      </c>
      <c r="J27" s="4"/>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s="32" customFormat="1" x14ac:dyDescent="0.2">
      <c r="A28" s="266"/>
      <c r="B28" s="46" t="s">
        <v>9</v>
      </c>
      <c r="C28" s="46" t="s">
        <v>224</v>
      </c>
      <c r="D28" s="47" t="s">
        <v>37</v>
      </c>
      <c r="E28" s="46" t="s">
        <v>15</v>
      </c>
      <c r="F28" s="10">
        <v>1870</v>
      </c>
      <c r="G28" s="12"/>
      <c r="H28" s="12"/>
      <c r="I28" s="30">
        <v>0</v>
      </c>
      <c r="J28" s="4"/>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s="32" customFormat="1" x14ac:dyDescent="0.2">
      <c r="A29" s="266"/>
      <c r="B29" s="46" t="s">
        <v>9</v>
      </c>
      <c r="C29" s="46" t="s">
        <v>224</v>
      </c>
      <c r="D29" s="47" t="s">
        <v>38</v>
      </c>
      <c r="E29" s="46" t="s">
        <v>15</v>
      </c>
      <c r="F29" s="10">
        <v>2497</v>
      </c>
      <c r="G29" s="12"/>
      <c r="H29" s="12"/>
      <c r="I29" s="30">
        <v>0</v>
      </c>
      <c r="J29" s="4"/>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32" customFormat="1" x14ac:dyDescent="0.2">
      <c r="A30" s="266" t="s">
        <v>131</v>
      </c>
      <c r="B30" s="48" t="s">
        <v>23</v>
      </c>
      <c r="C30" s="48" t="s">
        <v>227</v>
      </c>
      <c r="D30" s="49" t="s">
        <v>39</v>
      </c>
      <c r="E30" s="48" t="s">
        <v>40</v>
      </c>
      <c r="F30" s="10">
        <v>129</v>
      </c>
      <c r="G30" s="12"/>
      <c r="H30" s="12"/>
      <c r="I30" s="30">
        <v>0</v>
      </c>
      <c r="J30" s="4"/>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s="32" customFormat="1" x14ac:dyDescent="0.2">
      <c r="A31" s="266"/>
      <c r="B31" s="48" t="s">
        <v>23</v>
      </c>
      <c r="C31" s="48" t="s">
        <v>227</v>
      </c>
      <c r="D31" s="49" t="s">
        <v>41</v>
      </c>
      <c r="E31" s="48" t="s">
        <v>40</v>
      </c>
      <c r="F31" s="10">
        <v>157</v>
      </c>
      <c r="G31" s="12"/>
      <c r="H31" s="12"/>
      <c r="I31" s="30">
        <v>0</v>
      </c>
      <c r="J31" s="4"/>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s="32" customFormat="1" x14ac:dyDescent="0.2">
      <c r="A32" s="266"/>
      <c r="B32" s="48" t="s">
        <v>23</v>
      </c>
      <c r="C32" s="48" t="s">
        <v>227</v>
      </c>
      <c r="D32" s="49" t="s">
        <v>42</v>
      </c>
      <c r="E32" s="48" t="s">
        <v>40</v>
      </c>
      <c r="F32" s="10">
        <v>226</v>
      </c>
      <c r="G32" s="12"/>
      <c r="H32" s="12"/>
      <c r="I32" s="30">
        <v>0</v>
      </c>
      <c r="J32" s="4"/>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32" customFormat="1" x14ac:dyDescent="0.2">
      <c r="A33" s="266" t="s">
        <v>132</v>
      </c>
      <c r="B33" s="48" t="s">
        <v>23</v>
      </c>
      <c r="C33" s="48" t="s">
        <v>227</v>
      </c>
      <c r="D33" s="49" t="s">
        <v>43</v>
      </c>
      <c r="E33" s="48" t="s">
        <v>40</v>
      </c>
      <c r="F33" s="10">
        <v>198</v>
      </c>
      <c r="G33" s="12"/>
      <c r="H33" s="12"/>
      <c r="I33" s="30">
        <v>0</v>
      </c>
      <c r="J33" s="4"/>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s="32" customFormat="1" x14ac:dyDescent="0.2">
      <c r="A34" s="266"/>
      <c r="B34" s="48" t="s">
        <v>23</v>
      </c>
      <c r="C34" s="48" t="s">
        <v>227</v>
      </c>
      <c r="D34" s="49" t="s">
        <v>44</v>
      </c>
      <c r="E34" s="48" t="s">
        <v>40</v>
      </c>
      <c r="F34" s="10">
        <v>241</v>
      </c>
      <c r="G34" s="12"/>
      <c r="H34" s="12"/>
      <c r="I34" s="30">
        <v>0</v>
      </c>
      <c r="J34" s="4"/>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s="32" customFormat="1" x14ac:dyDescent="0.2">
      <c r="A35" s="266"/>
      <c r="B35" s="48" t="s">
        <v>23</v>
      </c>
      <c r="C35" s="48" t="s">
        <v>227</v>
      </c>
      <c r="D35" s="49" t="s">
        <v>45</v>
      </c>
      <c r="E35" s="48" t="s">
        <v>40</v>
      </c>
      <c r="F35" s="10">
        <v>300</v>
      </c>
      <c r="G35" s="12"/>
      <c r="H35" s="12"/>
      <c r="I35" s="30">
        <v>0</v>
      </c>
      <c r="J35" s="4"/>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s="32" customFormat="1" x14ac:dyDescent="0.2">
      <c r="A36" s="266" t="s">
        <v>133</v>
      </c>
      <c r="B36" s="48" t="s">
        <v>23</v>
      </c>
      <c r="C36" s="48" t="s">
        <v>227</v>
      </c>
      <c r="D36" s="49" t="s">
        <v>46</v>
      </c>
      <c r="E36" s="48" t="s">
        <v>40</v>
      </c>
      <c r="F36" s="10">
        <v>217</v>
      </c>
      <c r="G36" s="12"/>
      <c r="H36" s="12"/>
      <c r="I36" s="30">
        <v>0</v>
      </c>
      <c r="J36" s="4"/>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s="32" customFormat="1" x14ac:dyDescent="0.2">
      <c r="A37" s="266"/>
      <c r="B37" s="48" t="s">
        <v>23</v>
      </c>
      <c r="C37" s="48" t="s">
        <v>227</v>
      </c>
      <c r="D37" s="49" t="s">
        <v>47</v>
      </c>
      <c r="E37" s="48" t="s">
        <v>40</v>
      </c>
      <c r="F37" s="10">
        <v>254</v>
      </c>
      <c r="G37" s="12"/>
      <c r="H37" s="12"/>
      <c r="I37" s="30">
        <v>0</v>
      </c>
      <c r="J37" s="4"/>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s="32" customFormat="1" x14ac:dyDescent="0.2">
      <c r="A38" s="266"/>
      <c r="B38" s="48" t="s">
        <v>23</v>
      </c>
      <c r="C38" s="48" t="s">
        <v>227</v>
      </c>
      <c r="D38" s="49" t="s">
        <v>48</v>
      </c>
      <c r="E38" s="48" t="s">
        <v>40</v>
      </c>
      <c r="F38" s="10">
        <v>317</v>
      </c>
      <c r="G38" s="12"/>
      <c r="H38" s="12"/>
      <c r="I38" s="30">
        <v>0</v>
      </c>
      <c r="J38" s="4"/>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s="32" customFormat="1" x14ac:dyDescent="0.2">
      <c r="A39" s="266" t="s">
        <v>134</v>
      </c>
      <c r="B39" s="48" t="s">
        <v>23</v>
      </c>
      <c r="C39" s="48" t="s">
        <v>227</v>
      </c>
      <c r="D39" s="49" t="s">
        <v>49</v>
      </c>
      <c r="E39" s="48" t="s">
        <v>40</v>
      </c>
      <c r="F39" s="10">
        <v>41</v>
      </c>
      <c r="G39" s="12"/>
      <c r="H39" s="12"/>
      <c r="I39" s="30">
        <v>0</v>
      </c>
      <c r="J39" s="4"/>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s="32" customFormat="1" x14ac:dyDescent="0.2">
      <c r="A40" s="266"/>
      <c r="B40" s="48" t="s">
        <v>23</v>
      </c>
      <c r="C40" s="48" t="s">
        <v>227</v>
      </c>
      <c r="D40" s="49" t="s">
        <v>50</v>
      </c>
      <c r="E40" s="48" t="s">
        <v>40</v>
      </c>
      <c r="F40" s="10">
        <v>54</v>
      </c>
      <c r="G40" s="12"/>
      <c r="H40" s="12"/>
      <c r="I40" s="30">
        <v>0</v>
      </c>
      <c r="J40" s="4"/>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s="32" customFormat="1" x14ac:dyDescent="0.2">
      <c r="A41" s="266"/>
      <c r="B41" s="48" t="s">
        <v>23</v>
      </c>
      <c r="C41" s="48" t="s">
        <v>227</v>
      </c>
      <c r="D41" s="49" t="s">
        <v>51</v>
      </c>
      <c r="E41" s="48" t="s">
        <v>40</v>
      </c>
      <c r="F41" s="10">
        <v>118</v>
      </c>
      <c r="G41" s="12"/>
      <c r="H41" s="12"/>
      <c r="I41" s="30">
        <v>0</v>
      </c>
      <c r="J41" s="4"/>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s="32" customFormat="1" x14ac:dyDescent="0.2">
      <c r="A42" s="266" t="s">
        <v>153</v>
      </c>
      <c r="B42" s="48" t="s">
        <v>23</v>
      </c>
      <c r="C42" s="48" t="s">
        <v>227</v>
      </c>
      <c r="D42" s="62" t="s">
        <v>147</v>
      </c>
      <c r="E42" s="48" t="s">
        <v>40</v>
      </c>
      <c r="F42" s="63">
        <v>85</v>
      </c>
      <c r="G42" s="12"/>
      <c r="H42" s="12"/>
      <c r="I42" s="30">
        <v>0</v>
      </c>
      <c r="J42" s="4"/>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s="32" customFormat="1" x14ac:dyDescent="0.2">
      <c r="A43" s="266"/>
      <c r="B43" s="48" t="s">
        <v>23</v>
      </c>
      <c r="C43" s="48" t="s">
        <v>227</v>
      </c>
      <c r="D43" s="62" t="s">
        <v>148</v>
      </c>
      <c r="E43" s="48" t="s">
        <v>40</v>
      </c>
      <c r="F43" s="63">
        <v>109</v>
      </c>
      <c r="G43" s="12"/>
      <c r="H43" s="12"/>
      <c r="I43" s="30">
        <v>0</v>
      </c>
      <c r="J43" s="4"/>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s="32" customFormat="1" x14ac:dyDescent="0.2">
      <c r="A44" s="266"/>
      <c r="B44" s="48" t="s">
        <v>23</v>
      </c>
      <c r="C44" s="48" t="s">
        <v>227</v>
      </c>
      <c r="D44" s="62" t="s">
        <v>149</v>
      </c>
      <c r="E44" s="48" t="s">
        <v>40</v>
      </c>
      <c r="F44" s="63">
        <v>171</v>
      </c>
      <c r="G44" s="12"/>
      <c r="H44" s="12"/>
      <c r="I44" s="30">
        <v>0</v>
      </c>
      <c r="J44" s="4"/>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s="32" customFormat="1" x14ac:dyDescent="0.2">
      <c r="A45" s="266" t="s">
        <v>135</v>
      </c>
      <c r="B45" s="48" t="s">
        <v>23</v>
      </c>
      <c r="C45" s="48" t="s">
        <v>227</v>
      </c>
      <c r="D45" s="49" t="s">
        <v>52</v>
      </c>
      <c r="E45" s="48" t="s">
        <v>40</v>
      </c>
      <c r="F45" s="10">
        <v>152</v>
      </c>
      <c r="G45" s="12"/>
      <c r="H45" s="12"/>
      <c r="I45" s="30">
        <v>0</v>
      </c>
      <c r="J45" s="4"/>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s="32" customFormat="1" x14ac:dyDescent="0.2">
      <c r="A46" s="266"/>
      <c r="B46" s="48" t="s">
        <v>23</v>
      </c>
      <c r="C46" s="48" t="s">
        <v>227</v>
      </c>
      <c r="D46" s="49" t="s">
        <v>53</v>
      </c>
      <c r="E46" s="48" t="s">
        <v>40</v>
      </c>
      <c r="F46" s="10">
        <v>187</v>
      </c>
      <c r="G46" s="12"/>
      <c r="H46" s="12"/>
      <c r="I46" s="30">
        <v>0</v>
      </c>
      <c r="J46" s="4"/>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s="32" customFormat="1" x14ac:dyDescent="0.2">
      <c r="A47" s="266"/>
      <c r="B47" s="48" t="s">
        <v>23</v>
      </c>
      <c r="C47" s="48" t="s">
        <v>227</v>
      </c>
      <c r="D47" s="49" t="s">
        <v>54</v>
      </c>
      <c r="E47" s="48" t="s">
        <v>40</v>
      </c>
      <c r="F47" s="10">
        <v>220</v>
      </c>
      <c r="G47" s="12"/>
      <c r="H47" s="12"/>
      <c r="I47" s="30">
        <v>0</v>
      </c>
      <c r="J47" s="4"/>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s="32" customFormat="1" x14ac:dyDescent="0.2">
      <c r="A48" s="266" t="s">
        <v>136</v>
      </c>
      <c r="B48" s="48" t="s">
        <v>23</v>
      </c>
      <c r="C48" s="48" t="s">
        <v>227</v>
      </c>
      <c r="D48" s="49" t="s">
        <v>55</v>
      </c>
      <c r="E48" s="48" t="s">
        <v>40</v>
      </c>
      <c r="F48" s="10">
        <v>223</v>
      </c>
      <c r="G48" s="12"/>
      <c r="H48" s="12"/>
      <c r="I48" s="30">
        <v>0</v>
      </c>
      <c r="J48" s="4"/>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s="32" customFormat="1" x14ac:dyDescent="0.2">
      <c r="A49" s="266"/>
      <c r="B49" s="48" t="s">
        <v>23</v>
      </c>
      <c r="C49" s="48" t="s">
        <v>227</v>
      </c>
      <c r="D49" s="49" t="s">
        <v>56</v>
      </c>
      <c r="E49" s="48" t="s">
        <v>40</v>
      </c>
      <c r="F49" s="10">
        <v>274</v>
      </c>
      <c r="G49" s="12"/>
      <c r="H49" s="12"/>
      <c r="I49" s="30">
        <v>0</v>
      </c>
      <c r="J49" s="4"/>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s="32" customFormat="1" x14ac:dyDescent="0.2">
      <c r="A50" s="266"/>
      <c r="B50" s="48" t="s">
        <v>23</v>
      </c>
      <c r="C50" s="48" t="s">
        <v>227</v>
      </c>
      <c r="D50" s="49" t="s">
        <v>57</v>
      </c>
      <c r="E50" s="48" t="s">
        <v>40</v>
      </c>
      <c r="F50" s="10">
        <v>322</v>
      </c>
      <c r="G50" s="12"/>
      <c r="H50" s="12"/>
      <c r="I50" s="30">
        <v>0</v>
      </c>
      <c r="J50" s="4"/>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s="32" customFormat="1" x14ac:dyDescent="0.2">
      <c r="A51" s="266" t="s">
        <v>137</v>
      </c>
      <c r="B51" s="48" t="s">
        <v>23</v>
      </c>
      <c r="C51" s="48" t="s">
        <v>227</v>
      </c>
      <c r="D51" s="49" t="s">
        <v>58</v>
      </c>
      <c r="E51" s="48" t="s">
        <v>40</v>
      </c>
      <c r="F51" s="10">
        <v>198</v>
      </c>
      <c r="G51" s="12"/>
      <c r="H51" s="12"/>
      <c r="I51" s="30">
        <v>0</v>
      </c>
      <c r="J51" s="4"/>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s="32" customFormat="1" x14ac:dyDescent="0.2">
      <c r="A52" s="266"/>
      <c r="B52" s="48" t="s">
        <v>23</v>
      </c>
      <c r="C52" s="48" t="s">
        <v>227</v>
      </c>
      <c r="D52" s="49" t="s">
        <v>59</v>
      </c>
      <c r="E52" s="48" t="s">
        <v>40</v>
      </c>
      <c r="F52" s="10">
        <v>244</v>
      </c>
      <c r="G52" s="12"/>
      <c r="H52" s="12"/>
      <c r="I52" s="30">
        <v>0</v>
      </c>
      <c r="J52" s="4"/>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s="32" customFormat="1" x14ac:dyDescent="0.2">
      <c r="A53" s="266"/>
      <c r="B53" s="48" t="s">
        <v>23</v>
      </c>
      <c r="C53" s="48" t="s">
        <v>227</v>
      </c>
      <c r="D53" s="49" t="s">
        <v>60</v>
      </c>
      <c r="E53" s="48" t="s">
        <v>40</v>
      </c>
      <c r="F53" s="10">
        <v>299</v>
      </c>
      <c r="G53" s="12"/>
      <c r="H53" s="12"/>
      <c r="I53" s="30">
        <v>0</v>
      </c>
      <c r="J53" s="4"/>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s="32" customFormat="1" x14ac:dyDescent="0.2">
      <c r="A54" s="266" t="s">
        <v>138</v>
      </c>
      <c r="B54" s="48" t="s">
        <v>23</v>
      </c>
      <c r="C54" s="48" t="s">
        <v>227</v>
      </c>
      <c r="D54" s="49" t="s">
        <v>61</v>
      </c>
      <c r="E54" s="48" t="s">
        <v>40</v>
      </c>
      <c r="F54" s="10">
        <v>59</v>
      </c>
      <c r="G54" s="12"/>
      <c r="H54" s="12"/>
      <c r="I54" s="30">
        <v>0</v>
      </c>
      <c r="J54" s="4"/>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s="32" customFormat="1" x14ac:dyDescent="0.2">
      <c r="A55" s="266"/>
      <c r="B55" s="48" t="s">
        <v>23</v>
      </c>
      <c r="C55" s="48" t="s">
        <v>227</v>
      </c>
      <c r="D55" s="49" t="s">
        <v>62</v>
      </c>
      <c r="E55" s="48" t="s">
        <v>40</v>
      </c>
      <c r="F55" s="10">
        <v>78</v>
      </c>
      <c r="G55" s="12"/>
      <c r="H55" s="12"/>
      <c r="I55" s="30">
        <v>0</v>
      </c>
      <c r="J55" s="4"/>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s="32" customFormat="1" x14ac:dyDescent="0.2">
      <c r="A56" s="266"/>
      <c r="B56" s="48" t="s">
        <v>23</v>
      </c>
      <c r="C56" s="48" t="s">
        <v>227</v>
      </c>
      <c r="D56" s="49" t="s">
        <v>63</v>
      </c>
      <c r="E56" s="48" t="s">
        <v>40</v>
      </c>
      <c r="F56" s="10">
        <v>117</v>
      </c>
      <c r="G56" s="12"/>
      <c r="H56" s="12"/>
      <c r="I56" s="30">
        <v>0</v>
      </c>
      <c r="J56" s="4"/>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s="32" customFormat="1" x14ac:dyDescent="0.2">
      <c r="A57" s="266" t="s">
        <v>154</v>
      </c>
      <c r="B57" s="48" t="s">
        <v>23</v>
      </c>
      <c r="C57" s="48" t="s">
        <v>227</v>
      </c>
      <c r="D57" s="62" t="s">
        <v>150</v>
      </c>
      <c r="E57" s="48" t="s">
        <v>40</v>
      </c>
      <c r="F57" s="63">
        <v>100</v>
      </c>
      <c r="G57" s="12"/>
      <c r="H57" s="12"/>
      <c r="I57" s="30">
        <v>0</v>
      </c>
      <c r="J57" s="4"/>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s="32" customFormat="1" x14ac:dyDescent="0.2">
      <c r="A58" s="266"/>
      <c r="B58" s="48" t="s">
        <v>23</v>
      </c>
      <c r="C58" s="48" t="s">
        <v>227</v>
      </c>
      <c r="D58" s="62" t="s">
        <v>151</v>
      </c>
      <c r="E58" s="48" t="s">
        <v>40</v>
      </c>
      <c r="F58" s="63">
        <v>130</v>
      </c>
      <c r="G58" s="12"/>
      <c r="H58" s="12"/>
      <c r="I58" s="30">
        <v>0</v>
      </c>
      <c r="J58" s="4"/>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s="32" customFormat="1" x14ac:dyDescent="0.2">
      <c r="A59" s="266"/>
      <c r="B59" s="48" t="s">
        <v>23</v>
      </c>
      <c r="C59" s="48" t="s">
        <v>227</v>
      </c>
      <c r="D59" s="62" t="s">
        <v>152</v>
      </c>
      <c r="E59" s="48" t="s">
        <v>40</v>
      </c>
      <c r="F59" s="63">
        <v>191</v>
      </c>
      <c r="G59" s="12"/>
      <c r="H59" s="12"/>
      <c r="I59" s="30">
        <v>0</v>
      </c>
      <c r="J59" s="4"/>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s="32" customFormat="1" ht="15" x14ac:dyDescent="0.2">
      <c r="A60" s="71" t="s">
        <v>196</v>
      </c>
      <c r="B60" s="48" t="s">
        <v>23</v>
      </c>
      <c r="C60" s="52">
        <v>9.5</v>
      </c>
      <c r="D60" s="51" t="s">
        <v>164</v>
      </c>
      <c r="E60" s="50" t="s">
        <v>165</v>
      </c>
      <c r="F60" s="10">
        <v>116</v>
      </c>
      <c r="G60" s="12"/>
      <c r="H60" s="12"/>
      <c r="I60" s="30">
        <v>0</v>
      </c>
      <c r="J60" s="4"/>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s="32" customFormat="1" x14ac:dyDescent="0.2">
      <c r="A61" s="267" t="s">
        <v>193</v>
      </c>
      <c r="B61" s="48" t="s">
        <v>9</v>
      </c>
      <c r="C61" s="48" t="s">
        <v>228</v>
      </c>
      <c r="D61" s="62" t="s">
        <v>194</v>
      </c>
      <c r="E61" s="48" t="s">
        <v>15</v>
      </c>
      <c r="F61" s="63">
        <v>288</v>
      </c>
      <c r="G61" s="12"/>
      <c r="H61" s="12"/>
      <c r="I61" s="30">
        <v>0</v>
      </c>
      <c r="J61" s="4"/>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s="32" customFormat="1" x14ac:dyDescent="0.2">
      <c r="A62" s="269"/>
      <c r="B62" s="48" t="s">
        <v>9</v>
      </c>
      <c r="C62" s="48" t="s">
        <v>228</v>
      </c>
      <c r="D62" s="62" t="s">
        <v>195</v>
      </c>
      <c r="E62" s="48" t="s">
        <v>15</v>
      </c>
      <c r="F62" s="63">
        <v>385</v>
      </c>
      <c r="G62" s="12"/>
      <c r="H62" s="12"/>
      <c r="I62" s="30">
        <v>0</v>
      </c>
      <c r="J62" s="4"/>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s="32" customFormat="1" ht="25.5" x14ac:dyDescent="0.2">
      <c r="A63" s="267" t="s">
        <v>184</v>
      </c>
      <c r="B63" s="48" t="s">
        <v>23</v>
      </c>
      <c r="C63" s="48" t="s">
        <v>229</v>
      </c>
      <c r="D63" s="62" t="s">
        <v>185</v>
      </c>
      <c r="E63" s="48" t="s">
        <v>15</v>
      </c>
      <c r="F63" s="63">
        <v>1130</v>
      </c>
      <c r="G63" s="12"/>
      <c r="H63" s="12"/>
      <c r="I63" s="30">
        <v>0</v>
      </c>
      <c r="J63" s="4"/>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s="32" customFormat="1" ht="25.5" x14ac:dyDescent="0.2">
      <c r="A64" s="268"/>
      <c r="B64" s="48" t="s">
        <v>23</v>
      </c>
      <c r="C64" s="48" t="s">
        <v>229</v>
      </c>
      <c r="D64" s="62" t="s">
        <v>186</v>
      </c>
      <c r="E64" s="48" t="s">
        <v>15</v>
      </c>
      <c r="F64" s="63">
        <v>1956</v>
      </c>
      <c r="G64" s="12"/>
      <c r="H64" s="12"/>
      <c r="I64" s="30">
        <v>0</v>
      </c>
      <c r="J64" s="4"/>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s="32" customFormat="1" ht="25.5" x14ac:dyDescent="0.2">
      <c r="A65" s="268"/>
      <c r="B65" s="48" t="s">
        <v>23</v>
      </c>
      <c r="C65" s="48" t="s">
        <v>229</v>
      </c>
      <c r="D65" s="62" t="s">
        <v>187</v>
      </c>
      <c r="E65" s="48" t="s">
        <v>15</v>
      </c>
      <c r="F65" s="63">
        <v>1559</v>
      </c>
      <c r="G65" s="12"/>
      <c r="H65" s="12"/>
      <c r="I65" s="30">
        <v>0</v>
      </c>
      <c r="J65" s="4"/>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s="32" customFormat="1" ht="25.5" x14ac:dyDescent="0.2">
      <c r="A66" s="268"/>
      <c r="B66" s="48" t="s">
        <v>23</v>
      </c>
      <c r="C66" s="48" t="s">
        <v>229</v>
      </c>
      <c r="D66" s="62" t="s">
        <v>188</v>
      </c>
      <c r="E66" s="48" t="s">
        <v>15</v>
      </c>
      <c r="F66" s="63">
        <v>2452</v>
      </c>
      <c r="G66" s="12"/>
      <c r="H66" s="12"/>
      <c r="I66" s="30">
        <v>0</v>
      </c>
      <c r="J66" s="4"/>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s="32" customFormat="1" ht="25.5" x14ac:dyDescent="0.2">
      <c r="A67" s="268"/>
      <c r="B67" s="48" t="s">
        <v>23</v>
      </c>
      <c r="C67" s="48" t="s">
        <v>229</v>
      </c>
      <c r="D67" s="62" t="s">
        <v>189</v>
      </c>
      <c r="E67" s="48" t="s">
        <v>15</v>
      </c>
      <c r="F67" s="63">
        <v>642</v>
      </c>
      <c r="G67" s="12"/>
      <c r="H67" s="12"/>
      <c r="I67" s="30">
        <v>0</v>
      </c>
      <c r="J67" s="4"/>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s="32" customFormat="1" ht="25.5" x14ac:dyDescent="0.2">
      <c r="A68" s="268"/>
      <c r="B68" s="48" t="s">
        <v>23</v>
      </c>
      <c r="C68" s="48" t="s">
        <v>229</v>
      </c>
      <c r="D68" s="62" t="s">
        <v>191</v>
      </c>
      <c r="E68" s="48" t="s">
        <v>15</v>
      </c>
      <c r="F68" s="63">
        <v>1137</v>
      </c>
      <c r="G68" s="12"/>
      <c r="H68" s="12"/>
      <c r="I68" s="30">
        <v>0</v>
      </c>
      <c r="J68" s="4"/>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s="32" customFormat="1" ht="25.5" x14ac:dyDescent="0.2">
      <c r="A69" s="268"/>
      <c r="B69" s="48" t="s">
        <v>23</v>
      </c>
      <c r="C69" s="48" t="s">
        <v>229</v>
      </c>
      <c r="D69" s="62" t="s">
        <v>190</v>
      </c>
      <c r="E69" s="48" t="s">
        <v>15</v>
      </c>
      <c r="F69" s="63">
        <v>687</v>
      </c>
      <c r="G69" s="12"/>
      <c r="H69" s="12"/>
      <c r="I69" s="30">
        <v>0</v>
      </c>
      <c r="J69" s="4"/>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s="32" customFormat="1" ht="25.5" x14ac:dyDescent="0.2">
      <c r="A70" s="269"/>
      <c r="B70" s="48" t="s">
        <v>23</v>
      </c>
      <c r="C70" s="48" t="s">
        <v>229</v>
      </c>
      <c r="D70" s="62" t="s">
        <v>192</v>
      </c>
      <c r="E70" s="48" t="s">
        <v>15</v>
      </c>
      <c r="F70" s="63">
        <v>1253</v>
      </c>
      <c r="G70" s="12"/>
      <c r="H70" s="12"/>
      <c r="I70" s="30">
        <v>0</v>
      </c>
      <c r="J70" s="4"/>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s="32" customFormat="1" x14ac:dyDescent="0.2">
      <c r="A71" s="270" t="s">
        <v>169</v>
      </c>
      <c r="B71" s="48" t="s">
        <v>23</v>
      </c>
      <c r="C71" s="54">
        <v>9.4</v>
      </c>
      <c r="D71" s="55" t="s">
        <v>170</v>
      </c>
      <c r="E71" s="54" t="s">
        <v>15</v>
      </c>
      <c r="F71" s="10">
        <v>302.82</v>
      </c>
      <c r="G71" s="12"/>
      <c r="H71" s="12"/>
      <c r="I71" s="30">
        <v>0</v>
      </c>
      <c r="J71" s="4"/>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s="32" customFormat="1" ht="25.5" x14ac:dyDescent="0.2">
      <c r="A72" s="271"/>
      <c r="B72" s="48" t="s">
        <v>23</v>
      </c>
      <c r="C72" s="54">
        <v>9.4</v>
      </c>
      <c r="D72" s="55" t="s">
        <v>171</v>
      </c>
      <c r="E72" s="50" t="s">
        <v>15</v>
      </c>
      <c r="F72" s="10">
        <v>466.13</v>
      </c>
      <c r="G72" s="12"/>
      <c r="H72" s="12"/>
      <c r="I72" s="30">
        <v>0</v>
      </c>
      <c r="J72" s="4"/>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1:36" s="32" customFormat="1" x14ac:dyDescent="0.2">
      <c r="A73" s="271"/>
      <c r="B73" s="48" t="s">
        <v>23</v>
      </c>
      <c r="C73" s="54">
        <v>9.4</v>
      </c>
      <c r="D73" s="51" t="s">
        <v>172</v>
      </c>
      <c r="E73" s="50" t="s">
        <v>15</v>
      </c>
      <c r="F73" s="10">
        <v>689.74</v>
      </c>
      <c r="G73" s="12"/>
      <c r="H73" s="12"/>
      <c r="I73" s="30">
        <v>0</v>
      </c>
      <c r="J73" s="4"/>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1:36" s="32" customFormat="1" x14ac:dyDescent="0.2">
      <c r="A74" s="271"/>
      <c r="B74" s="48" t="s">
        <v>23</v>
      </c>
      <c r="C74" s="54">
        <v>9.4</v>
      </c>
      <c r="D74" s="51" t="s">
        <v>173</v>
      </c>
      <c r="E74" s="50" t="s">
        <v>15</v>
      </c>
      <c r="F74" s="10">
        <v>1169.82</v>
      </c>
      <c r="G74" s="12"/>
      <c r="H74" s="12"/>
      <c r="I74" s="30">
        <v>0</v>
      </c>
      <c r="J74" s="4"/>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1:36" s="32" customFormat="1" x14ac:dyDescent="0.2">
      <c r="A75" s="271"/>
      <c r="B75" s="48" t="s">
        <v>23</v>
      </c>
      <c r="C75" s="54">
        <v>9.4</v>
      </c>
      <c r="D75" s="51" t="s">
        <v>174</v>
      </c>
      <c r="E75" s="50" t="s">
        <v>15</v>
      </c>
      <c r="F75" s="10">
        <v>1020.6</v>
      </c>
      <c r="G75" s="12"/>
      <c r="H75" s="12"/>
      <c r="I75" s="30">
        <v>0</v>
      </c>
      <c r="J75" s="4"/>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1:36" s="32" customFormat="1" x14ac:dyDescent="0.2">
      <c r="A76" s="271"/>
      <c r="B76" s="48" t="s">
        <v>23</v>
      </c>
      <c r="C76" s="54">
        <v>9.4</v>
      </c>
      <c r="D76" s="51" t="s">
        <v>198</v>
      </c>
      <c r="E76" s="50" t="s">
        <v>15</v>
      </c>
      <c r="F76" s="10">
        <v>1213.07</v>
      </c>
      <c r="G76" s="12"/>
      <c r="H76" s="12"/>
      <c r="I76" s="30">
        <v>0</v>
      </c>
      <c r="J76" s="4"/>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1:36" s="32" customFormat="1" x14ac:dyDescent="0.2">
      <c r="A77" s="271"/>
      <c r="B77" s="48" t="s">
        <v>23</v>
      </c>
      <c r="C77" s="54">
        <v>9.4</v>
      </c>
      <c r="D77" s="51" t="s">
        <v>197</v>
      </c>
      <c r="E77" s="50" t="s">
        <v>15</v>
      </c>
      <c r="F77" s="42"/>
      <c r="G77" s="12"/>
      <c r="H77" s="12"/>
      <c r="I77" s="30">
        <v>0</v>
      </c>
      <c r="J77" s="67"/>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s="32" customFormat="1" x14ac:dyDescent="0.2">
      <c r="A78" s="271"/>
      <c r="B78" s="48" t="s">
        <v>23</v>
      </c>
      <c r="C78" s="54">
        <v>9.4</v>
      </c>
      <c r="D78" s="51" t="s">
        <v>175</v>
      </c>
      <c r="E78" s="50" t="s">
        <v>15</v>
      </c>
      <c r="F78" s="10">
        <v>311.31</v>
      </c>
      <c r="G78" s="12"/>
      <c r="H78" s="12"/>
      <c r="I78" s="30">
        <v>0</v>
      </c>
      <c r="J78" s="4"/>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s="32" customFormat="1" x14ac:dyDescent="0.2">
      <c r="A79" s="272"/>
      <c r="B79" s="48" t="s">
        <v>23</v>
      </c>
      <c r="C79" s="54">
        <v>9.4</v>
      </c>
      <c r="D79" s="51" t="s">
        <v>176</v>
      </c>
      <c r="E79" s="50" t="s">
        <v>15</v>
      </c>
      <c r="F79" s="10">
        <v>116.4</v>
      </c>
      <c r="G79" s="12"/>
      <c r="H79" s="12"/>
      <c r="I79" s="30">
        <v>0</v>
      </c>
      <c r="J79" s="4"/>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1:36" s="32" customFormat="1" x14ac:dyDescent="0.2">
      <c r="A80" s="266" t="s">
        <v>64</v>
      </c>
      <c r="B80" s="50" t="s">
        <v>23</v>
      </c>
      <c r="C80" s="50" t="s">
        <v>230</v>
      </c>
      <c r="D80" s="51" t="s">
        <v>65</v>
      </c>
      <c r="E80" s="50" t="s">
        <v>15</v>
      </c>
      <c r="F80" s="10">
        <v>5875</v>
      </c>
      <c r="G80" s="12"/>
      <c r="H80" s="12"/>
      <c r="I80" s="30">
        <v>0</v>
      </c>
      <c r="J80" s="4"/>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s="32" customFormat="1" x14ac:dyDescent="0.2">
      <c r="A81" s="266"/>
      <c r="B81" s="50" t="s">
        <v>23</v>
      </c>
      <c r="C81" s="50" t="s">
        <v>230</v>
      </c>
      <c r="D81" s="51" t="s">
        <v>66</v>
      </c>
      <c r="E81" s="50" t="s">
        <v>15</v>
      </c>
      <c r="F81" s="10">
        <v>9151</v>
      </c>
      <c r="G81" s="12"/>
      <c r="H81" s="12"/>
      <c r="I81" s="30">
        <v>0</v>
      </c>
      <c r="J81" s="4"/>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1:36" s="32" customFormat="1" x14ac:dyDescent="0.2">
      <c r="A82" s="266"/>
      <c r="B82" s="50" t="s">
        <v>23</v>
      </c>
      <c r="C82" s="50" t="s">
        <v>230</v>
      </c>
      <c r="D82" s="51" t="s">
        <v>67</v>
      </c>
      <c r="E82" s="50" t="s">
        <v>15</v>
      </c>
      <c r="F82" s="10">
        <v>7193</v>
      </c>
      <c r="G82" s="12"/>
      <c r="H82" s="12"/>
      <c r="I82" s="30">
        <v>0</v>
      </c>
      <c r="J82" s="4"/>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1:36" s="32" customFormat="1" x14ac:dyDescent="0.2">
      <c r="A83" s="266"/>
      <c r="B83" s="50" t="s">
        <v>23</v>
      </c>
      <c r="C83" s="50" t="s">
        <v>230</v>
      </c>
      <c r="D83" s="51" t="s">
        <v>68</v>
      </c>
      <c r="E83" s="50" t="s">
        <v>15</v>
      </c>
      <c r="F83" s="10">
        <v>11151</v>
      </c>
      <c r="G83" s="12"/>
      <c r="H83" s="12"/>
      <c r="I83" s="30">
        <v>0</v>
      </c>
      <c r="J83" s="4"/>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1:36" s="32" customFormat="1" x14ac:dyDescent="0.2">
      <c r="A84" s="266"/>
      <c r="B84" s="50" t="s">
        <v>23</v>
      </c>
      <c r="C84" s="50" t="s">
        <v>230</v>
      </c>
      <c r="D84" s="51" t="s">
        <v>69</v>
      </c>
      <c r="E84" s="50" t="s">
        <v>15</v>
      </c>
      <c r="F84" s="10">
        <v>3905</v>
      </c>
      <c r="G84" s="12"/>
      <c r="H84" s="12"/>
      <c r="I84" s="30">
        <v>0</v>
      </c>
      <c r="J84" s="4"/>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s="32" customFormat="1" x14ac:dyDescent="0.2">
      <c r="A85" s="266"/>
      <c r="B85" s="50" t="s">
        <v>23</v>
      </c>
      <c r="C85" s="50" t="s">
        <v>230</v>
      </c>
      <c r="D85" s="51" t="s">
        <v>70</v>
      </c>
      <c r="E85" s="50" t="s">
        <v>15</v>
      </c>
      <c r="F85" s="10">
        <v>6759</v>
      </c>
      <c r="G85" s="12"/>
      <c r="H85" s="12"/>
      <c r="I85" s="30">
        <v>0</v>
      </c>
      <c r="J85" s="4"/>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s="32" customFormat="1" x14ac:dyDescent="0.2">
      <c r="A86" s="266"/>
      <c r="B86" s="50" t="s">
        <v>23</v>
      </c>
      <c r="C86" s="50" t="s">
        <v>230</v>
      </c>
      <c r="D86" s="51" t="s">
        <v>71</v>
      </c>
      <c r="E86" s="50" t="s">
        <v>15</v>
      </c>
      <c r="F86" s="10">
        <v>4240</v>
      </c>
      <c r="G86" s="12"/>
      <c r="H86" s="12"/>
      <c r="I86" s="30">
        <v>0</v>
      </c>
      <c r="J86" s="4"/>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36" s="32" customFormat="1" x14ac:dyDescent="0.2">
      <c r="A87" s="266"/>
      <c r="B87" s="50" t="s">
        <v>23</v>
      </c>
      <c r="C87" s="50" t="s">
        <v>230</v>
      </c>
      <c r="D87" s="51" t="s">
        <v>72</v>
      </c>
      <c r="E87" s="50" t="s">
        <v>15</v>
      </c>
      <c r="F87" s="10">
        <v>7196</v>
      </c>
      <c r="G87" s="12"/>
      <c r="H87" s="12"/>
      <c r="I87" s="30">
        <v>0</v>
      </c>
      <c r="J87" s="4"/>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1:36" s="32" customFormat="1" ht="12.95" customHeight="1" x14ac:dyDescent="0.2">
      <c r="A88" s="267" t="s">
        <v>161</v>
      </c>
      <c r="B88" s="50" t="s">
        <v>9</v>
      </c>
      <c r="C88" s="52">
        <v>4.8</v>
      </c>
      <c r="D88" s="51" t="s">
        <v>145</v>
      </c>
      <c r="E88" s="50" t="s">
        <v>15</v>
      </c>
      <c r="F88" s="10">
        <v>1059</v>
      </c>
      <c r="G88" s="12"/>
      <c r="H88" s="12"/>
      <c r="I88" s="30">
        <v>0</v>
      </c>
      <c r="J88" s="4"/>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36" s="32" customFormat="1" x14ac:dyDescent="0.2">
      <c r="A89" s="268"/>
      <c r="B89" s="50" t="s">
        <v>9</v>
      </c>
      <c r="C89" s="52">
        <v>4.8</v>
      </c>
      <c r="D89" s="51" t="s">
        <v>146</v>
      </c>
      <c r="E89" s="50" t="s">
        <v>15</v>
      </c>
      <c r="F89" s="10">
        <v>1807</v>
      </c>
      <c r="G89" s="12"/>
      <c r="H89" s="12"/>
      <c r="I89" s="30">
        <v>0</v>
      </c>
      <c r="J89" s="4"/>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s="32" customFormat="1" x14ac:dyDescent="0.2">
      <c r="A90" s="268"/>
      <c r="B90" s="50" t="s">
        <v>9</v>
      </c>
      <c r="C90" s="52">
        <v>4.8</v>
      </c>
      <c r="D90" s="51" t="s">
        <v>155</v>
      </c>
      <c r="E90" s="50" t="s">
        <v>15</v>
      </c>
      <c r="F90" s="10">
        <v>1734</v>
      </c>
      <c r="G90" s="12"/>
      <c r="H90" s="12"/>
      <c r="I90" s="30">
        <v>0</v>
      </c>
      <c r="J90" s="4"/>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36" s="32" customFormat="1" x14ac:dyDescent="0.2">
      <c r="A91" s="269"/>
      <c r="B91" s="50" t="s">
        <v>9</v>
      </c>
      <c r="C91" s="52">
        <v>4.8</v>
      </c>
      <c r="D91" s="51" t="s">
        <v>156</v>
      </c>
      <c r="E91" s="50" t="s">
        <v>15</v>
      </c>
      <c r="F91" s="10">
        <v>2397</v>
      </c>
      <c r="G91" s="12"/>
      <c r="H91" s="12"/>
      <c r="I91" s="30">
        <v>0</v>
      </c>
      <c r="J91" s="4"/>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s="32" customFormat="1" ht="12.95" customHeight="1" x14ac:dyDescent="0.2">
      <c r="A92" s="267" t="s">
        <v>162</v>
      </c>
      <c r="B92" s="50" t="s">
        <v>9</v>
      </c>
      <c r="C92" s="52">
        <v>4.8</v>
      </c>
      <c r="D92" s="51" t="s">
        <v>157</v>
      </c>
      <c r="E92" s="50" t="s">
        <v>15</v>
      </c>
      <c r="F92" s="10">
        <v>223</v>
      </c>
      <c r="G92" s="12"/>
      <c r="H92" s="12"/>
      <c r="I92" s="30">
        <v>0</v>
      </c>
      <c r="J92" s="4"/>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s="32" customFormat="1" x14ac:dyDescent="0.2">
      <c r="A93" s="268"/>
      <c r="B93" s="50" t="s">
        <v>9</v>
      </c>
      <c r="C93" s="52">
        <v>4.8</v>
      </c>
      <c r="D93" s="51" t="s">
        <v>158</v>
      </c>
      <c r="E93" s="50" t="s">
        <v>15</v>
      </c>
      <c r="F93" s="10">
        <v>391</v>
      </c>
      <c r="G93" s="12"/>
      <c r="H93" s="12"/>
      <c r="I93" s="30">
        <v>0</v>
      </c>
      <c r="J93" s="4"/>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1:36" s="32" customFormat="1" x14ac:dyDescent="0.2">
      <c r="A94" s="268"/>
      <c r="B94" s="50" t="s">
        <v>9</v>
      </c>
      <c r="C94" s="52">
        <v>4.8</v>
      </c>
      <c r="D94" s="51" t="s">
        <v>159</v>
      </c>
      <c r="E94" s="50" t="s">
        <v>15</v>
      </c>
      <c r="F94" s="10">
        <v>262</v>
      </c>
      <c r="G94" s="12"/>
      <c r="H94" s="12"/>
      <c r="I94" s="30">
        <v>0</v>
      </c>
      <c r="J94" s="4"/>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1:36" s="32" customFormat="1" x14ac:dyDescent="0.2">
      <c r="A95" s="269"/>
      <c r="B95" s="50" t="s">
        <v>9</v>
      </c>
      <c r="C95" s="52">
        <v>4.8</v>
      </c>
      <c r="D95" s="51" t="s">
        <v>160</v>
      </c>
      <c r="E95" s="50" t="s">
        <v>15</v>
      </c>
      <c r="F95" s="10">
        <v>528</v>
      </c>
      <c r="G95" s="12"/>
      <c r="H95" s="12"/>
      <c r="I95" s="30">
        <v>0</v>
      </c>
      <c r="J95" s="4"/>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1:36" s="32" customFormat="1" x14ac:dyDescent="0.2">
      <c r="A96" s="267" t="s">
        <v>181</v>
      </c>
      <c r="B96" s="48" t="s">
        <v>9</v>
      </c>
      <c r="C96" s="48" t="s">
        <v>231</v>
      </c>
      <c r="D96" s="62" t="s">
        <v>182</v>
      </c>
      <c r="E96" s="48" t="s">
        <v>15</v>
      </c>
      <c r="F96" s="63">
        <v>429</v>
      </c>
      <c r="G96" s="12"/>
      <c r="H96" s="12"/>
      <c r="I96" s="30">
        <v>0</v>
      </c>
      <c r="J96" s="4"/>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1:36" s="32" customFormat="1" x14ac:dyDescent="0.2">
      <c r="A97" s="269"/>
      <c r="B97" s="48" t="s">
        <v>9</v>
      </c>
      <c r="C97" s="48" t="s">
        <v>231</v>
      </c>
      <c r="D97" s="62" t="s">
        <v>183</v>
      </c>
      <c r="E97" s="48" t="s">
        <v>15</v>
      </c>
      <c r="F97" s="63">
        <v>654</v>
      </c>
      <c r="G97" s="12"/>
      <c r="H97" s="12"/>
      <c r="I97" s="30">
        <v>0</v>
      </c>
      <c r="J97" s="4"/>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1:36" s="32" customFormat="1" ht="15" x14ac:dyDescent="0.2">
      <c r="A98" s="270" t="s">
        <v>166</v>
      </c>
      <c r="B98" s="48" t="s">
        <v>23</v>
      </c>
      <c r="C98" s="52">
        <v>9.3000000000000007</v>
      </c>
      <c r="D98" s="51" t="s">
        <v>167</v>
      </c>
      <c r="E98" s="50" t="s">
        <v>165</v>
      </c>
      <c r="F98" s="10">
        <v>193</v>
      </c>
      <c r="G98" s="12"/>
      <c r="H98" s="12"/>
      <c r="I98" s="30">
        <v>0</v>
      </c>
      <c r="J98" s="4"/>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1:36" s="32" customFormat="1" ht="15" x14ac:dyDescent="0.2">
      <c r="A99" s="272"/>
      <c r="B99" s="48" t="s">
        <v>23</v>
      </c>
      <c r="C99" s="52">
        <v>9.3000000000000007</v>
      </c>
      <c r="D99" s="55" t="s">
        <v>168</v>
      </c>
      <c r="E99" s="50" t="s">
        <v>165</v>
      </c>
      <c r="F99" s="10">
        <v>288</v>
      </c>
      <c r="G99" s="12"/>
      <c r="H99" s="12"/>
      <c r="I99" s="30">
        <v>0</v>
      </c>
      <c r="J99" s="4"/>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1:36" s="32" customFormat="1" x14ac:dyDescent="0.2">
      <c r="A100" s="270" t="s">
        <v>177</v>
      </c>
      <c r="B100" s="66" t="s">
        <v>23</v>
      </c>
      <c r="C100" s="52">
        <v>9.6</v>
      </c>
      <c r="D100" s="66" t="s">
        <v>180</v>
      </c>
      <c r="E100" s="50" t="s">
        <v>178</v>
      </c>
      <c r="F100" s="10">
        <v>12</v>
      </c>
      <c r="G100" s="12"/>
      <c r="H100" s="12"/>
      <c r="I100" s="30">
        <v>0</v>
      </c>
      <c r="J100" s="4"/>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s="32" customFormat="1" x14ac:dyDescent="0.2">
      <c r="A101" s="272"/>
      <c r="B101" s="66" t="s">
        <v>23</v>
      </c>
      <c r="C101" s="52">
        <v>9.6</v>
      </c>
      <c r="D101" s="55" t="s">
        <v>179</v>
      </c>
      <c r="E101" s="50" t="s">
        <v>15</v>
      </c>
      <c r="F101" s="10">
        <v>76</v>
      </c>
      <c r="G101" s="12"/>
      <c r="H101" s="12"/>
      <c r="I101" s="30">
        <v>0</v>
      </c>
      <c r="J101" s="4"/>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s="32" customFormat="1" ht="25.5" x14ac:dyDescent="0.2">
      <c r="A102" s="266" t="s">
        <v>73</v>
      </c>
      <c r="B102" s="48" t="s">
        <v>9</v>
      </c>
      <c r="C102" s="48">
        <v>16</v>
      </c>
      <c r="D102" s="53" t="s">
        <v>74</v>
      </c>
      <c r="E102" s="48" t="s">
        <v>75</v>
      </c>
      <c r="F102" s="42"/>
      <c r="G102" s="12"/>
      <c r="H102" s="12"/>
      <c r="I102" s="30">
        <v>0</v>
      </c>
      <c r="J102" s="4"/>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s="32" customFormat="1" ht="25.5" x14ac:dyDescent="0.2">
      <c r="A103" s="266"/>
      <c r="B103" s="48" t="s">
        <v>23</v>
      </c>
      <c r="C103" s="48" t="s">
        <v>163</v>
      </c>
      <c r="D103" s="53" t="s">
        <v>76</v>
      </c>
      <c r="E103" s="48" t="s">
        <v>75</v>
      </c>
      <c r="F103" s="42"/>
      <c r="G103" s="12"/>
      <c r="H103" s="12"/>
      <c r="I103" s="30">
        <v>0</v>
      </c>
      <c r="J103" s="68" t="str">
        <f>IF(F103&gt;0,"&lt;-- contribution values should be inputted as a negative value","")</f>
        <v/>
      </c>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1:36" s="32" customFormat="1" ht="25.5" x14ac:dyDescent="0.2">
      <c r="A104" s="266"/>
      <c r="B104" s="48" t="s">
        <v>23</v>
      </c>
      <c r="C104" s="48"/>
      <c r="D104" s="49" t="s">
        <v>77</v>
      </c>
      <c r="E104" s="48" t="s">
        <v>75</v>
      </c>
      <c r="F104" s="42"/>
      <c r="G104" s="12"/>
      <c r="H104" s="12"/>
      <c r="I104" s="30">
        <v>0</v>
      </c>
      <c r="J104" s="4"/>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s="32" customFormat="1" x14ac:dyDescent="0.2">
      <c r="A105" s="266" t="s">
        <v>78</v>
      </c>
      <c r="B105" s="48" t="s">
        <v>23</v>
      </c>
      <c r="C105" s="54" t="s">
        <v>232</v>
      </c>
      <c r="D105" s="55" t="s">
        <v>79</v>
      </c>
      <c r="E105" s="50" t="s">
        <v>15</v>
      </c>
      <c r="F105" s="10">
        <v>348</v>
      </c>
      <c r="G105" s="12"/>
      <c r="H105" s="12"/>
      <c r="I105" s="30">
        <v>0</v>
      </c>
      <c r="J105" s="4"/>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s="32" customFormat="1" x14ac:dyDescent="0.2">
      <c r="A106" s="266"/>
      <c r="B106" s="48" t="s">
        <v>23</v>
      </c>
      <c r="C106" s="54" t="s">
        <v>232</v>
      </c>
      <c r="D106" s="55" t="s">
        <v>80</v>
      </c>
      <c r="E106" s="54" t="s">
        <v>81</v>
      </c>
      <c r="F106" s="10">
        <v>36</v>
      </c>
      <c r="G106" s="12"/>
      <c r="H106" s="12"/>
      <c r="I106" s="30">
        <v>0</v>
      </c>
      <c r="J106" s="4"/>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s="32" customFormat="1" x14ac:dyDescent="0.2">
      <c r="A107" s="266"/>
      <c r="B107" s="48" t="s">
        <v>23</v>
      </c>
      <c r="C107" s="54" t="s">
        <v>232</v>
      </c>
      <c r="D107" s="55" t="s">
        <v>82</v>
      </c>
      <c r="E107" s="50" t="s">
        <v>15</v>
      </c>
      <c r="F107" s="10">
        <v>451</v>
      </c>
      <c r="G107" s="12"/>
      <c r="H107" s="12"/>
      <c r="I107" s="30">
        <v>0</v>
      </c>
      <c r="J107" s="4"/>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1:36" s="32" customFormat="1" x14ac:dyDescent="0.2">
      <c r="A108" s="266"/>
      <c r="B108" s="48" t="s">
        <v>23</v>
      </c>
      <c r="C108" s="54" t="s">
        <v>232</v>
      </c>
      <c r="D108" s="55" t="s">
        <v>83</v>
      </c>
      <c r="E108" s="54" t="s">
        <v>81</v>
      </c>
      <c r="F108" s="10">
        <v>43</v>
      </c>
      <c r="G108" s="12"/>
      <c r="H108" s="12"/>
      <c r="I108" s="30">
        <v>0</v>
      </c>
      <c r="J108" s="4"/>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1:36" s="32" customFormat="1" ht="63.75" x14ac:dyDescent="0.2">
      <c r="A109" s="266"/>
      <c r="B109" s="48" t="s">
        <v>23</v>
      </c>
      <c r="C109" s="54" t="s">
        <v>291</v>
      </c>
      <c r="D109" s="55" t="s">
        <v>87</v>
      </c>
      <c r="E109" s="54" t="s">
        <v>88</v>
      </c>
      <c r="F109" s="10">
        <v>557</v>
      </c>
      <c r="G109" s="12"/>
      <c r="H109" s="12"/>
      <c r="I109" s="30">
        <v>0</v>
      </c>
      <c r="J109" s="4"/>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1:36" s="32" customFormat="1" ht="25.5" x14ac:dyDescent="0.2">
      <c r="A110" s="266"/>
      <c r="B110" s="48" t="s">
        <v>23</v>
      </c>
      <c r="C110" s="54" t="s">
        <v>290</v>
      </c>
      <c r="D110" s="55" t="s">
        <v>84</v>
      </c>
      <c r="E110" s="54" t="s">
        <v>81</v>
      </c>
      <c r="F110" s="10">
        <v>599</v>
      </c>
      <c r="G110" s="12"/>
      <c r="H110" s="12"/>
      <c r="I110" s="30">
        <v>0</v>
      </c>
      <c r="J110" s="4"/>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1:36" s="32" customFormat="1" ht="25.5" x14ac:dyDescent="0.2">
      <c r="A111" s="266"/>
      <c r="B111" s="48" t="s">
        <v>23</v>
      </c>
      <c r="C111" s="54" t="s">
        <v>290</v>
      </c>
      <c r="D111" s="55" t="s">
        <v>85</v>
      </c>
      <c r="E111" s="54" t="s">
        <v>86</v>
      </c>
      <c r="F111" s="10">
        <v>299</v>
      </c>
      <c r="G111" s="12"/>
      <c r="H111" s="12"/>
      <c r="I111" s="30">
        <v>0</v>
      </c>
      <c r="J111" s="4"/>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1:36" s="32" customFormat="1" ht="25.5" x14ac:dyDescent="0.2">
      <c r="A112" s="266"/>
      <c r="B112" s="48" t="s">
        <v>23</v>
      </c>
      <c r="C112" s="54" t="s">
        <v>290</v>
      </c>
      <c r="D112" s="55" t="s">
        <v>89</v>
      </c>
      <c r="E112" s="54" t="s">
        <v>81</v>
      </c>
      <c r="F112" s="10">
        <v>181</v>
      </c>
      <c r="G112" s="12"/>
      <c r="H112" s="12"/>
      <c r="I112" s="30">
        <v>0</v>
      </c>
      <c r="J112" s="4"/>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1:36" s="32" customFormat="1" ht="43.5" customHeight="1" x14ac:dyDescent="0.2">
      <c r="A113" s="266"/>
      <c r="B113" s="48" t="s">
        <v>23</v>
      </c>
      <c r="C113" s="54" t="s">
        <v>290</v>
      </c>
      <c r="D113" s="55" t="s">
        <v>90</v>
      </c>
      <c r="E113" s="54" t="s">
        <v>86</v>
      </c>
      <c r="F113" s="10">
        <v>91</v>
      </c>
      <c r="G113" s="12"/>
      <c r="H113" s="12"/>
      <c r="I113" s="30">
        <v>0</v>
      </c>
      <c r="J113" s="4"/>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1:36" s="32" customFormat="1" ht="25.5" x14ac:dyDescent="0.2">
      <c r="A114" s="266"/>
      <c r="B114" s="48" t="s">
        <v>23</v>
      </c>
      <c r="C114" s="54" t="s">
        <v>290</v>
      </c>
      <c r="D114" s="55" t="s">
        <v>91</v>
      </c>
      <c r="E114" s="54" t="s">
        <v>15</v>
      </c>
      <c r="F114" s="10">
        <v>251</v>
      </c>
      <c r="G114" s="12"/>
      <c r="H114" s="12"/>
      <c r="I114" s="30">
        <v>0</v>
      </c>
      <c r="J114" s="4"/>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s="32" customFormat="1" x14ac:dyDescent="0.2">
      <c r="A115" s="266"/>
      <c r="B115" s="48" t="s">
        <v>23</v>
      </c>
      <c r="C115" s="54" t="s">
        <v>290</v>
      </c>
      <c r="D115" s="55" t="s">
        <v>92</v>
      </c>
      <c r="E115" s="54" t="s">
        <v>15</v>
      </c>
      <c r="F115" s="10">
        <v>2016</v>
      </c>
      <c r="G115" s="12"/>
      <c r="H115" s="12"/>
      <c r="I115" s="30">
        <v>0</v>
      </c>
      <c r="J115" s="4"/>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1:36" s="32" customFormat="1" x14ac:dyDescent="0.2">
      <c r="A116" s="266"/>
      <c r="B116" s="48" t="s">
        <v>23</v>
      </c>
      <c r="C116" s="54" t="s">
        <v>290</v>
      </c>
      <c r="D116" s="55" t="s">
        <v>93</v>
      </c>
      <c r="E116" s="54" t="s">
        <v>81</v>
      </c>
      <c r="F116" s="10">
        <v>39</v>
      </c>
      <c r="G116" s="12"/>
      <c r="H116" s="12"/>
      <c r="I116" s="30">
        <v>0</v>
      </c>
      <c r="J116" s="4"/>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1:36" s="32" customFormat="1" x14ac:dyDescent="0.2">
      <c r="A117" s="266"/>
      <c r="B117" s="48" t="s">
        <v>23</v>
      </c>
      <c r="C117" s="54" t="s">
        <v>290</v>
      </c>
      <c r="D117" s="55" t="s">
        <v>94</v>
      </c>
      <c r="E117" s="54" t="s">
        <v>15</v>
      </c>
      <c r="F117" s="10">
        <v>224</v>
      </c>
      <c r="G117" s="12"/>
      <c r="H117" s="12"/>
      <c r="I117" s="30">
        <v>0</v>
      </c>
      <c r="J117" s="4"/>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1:36" s="32" customFormat="1" x14ac:dyDescent="0.2">
      <c r="A118" s="266"/>
      <c r="B118" s="48" t="s">
        <v>23</v>
      </c>
      <c r="C118" s="54" t="s">
        <v>290</v>
      </c>
      <c r="D118" s="55" t="s">
        <v>95</v>
      </c>
      <c r="E118" s="54" t="s">
        <v>15</v>
      </c>
      <c r="F118" s="10">
        <v>392</v>
      </c>
      <c r="G118" s="12"/>
      <c r="H118" s="12"/>
      <c r="I118" s="30">
        <v>0</v>
      </c>
      <c r="J118" s="4"/>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1:36" s="32" customFormat="1" x14ac:dyDescent="0.2">
      <c r="A119" s="266"/>
      <c r="B119" s="48" t="s">
        <v>23</v>
      </c>
      <c r="C119" s="54" t="s">
        <v>290</v>
      </c>
      <c r="D119" s="55" t="s">
        <v>96</v>
      </c>
      <c r="E119" s="54" t="s">
        <v>81</v>
      </c>
      <c r="F119" s="10">
        <v>67</v>
      </c>
      <c r="G119" s="12"/>
      <c r="H119" s="12"/>
      <c r="I119" s="30">
        <v>0</v>
      </c>
      <c r="J119" s="4"/>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s="32" customFormat="1" x14ac:dyDescent="0.2">
      <c r="A120" s="266"/>
      <c r="B120" s="48" t="s">
        <v>23</v>
      </c>
      <c r="C120" s="54" t="s">
        <v>290</v>
      </c>
      <c r="D120" s="55" t="s">
        <v>97</v>
      </c>
      <c r="E120" s="54" t="s">
        <v>15</v>
      </c>
      <c r="F120" s="10">
        <v>426</v>
      </c>
      <c r="G120" s="12"/>
      <c r="H120" s="12"/>
      <c r="I120" s="30">
        <v>0</v>
      </c>
      <c r="J120" s="4"/>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s="32" customFormat="1" x14ac:dyDescent="0.2">
      <c r="A121" s="266"/>
      <c r="B121" s="48" t="s">
        <v>23</v>
      </c>
      <c r="C121" s="54" t="s">
        <v>290</v>
      </c>
      <c r="D121" s="55" t="s">
        <v>98</v>
      </c>
      <c r="E121" s="54" t="s">
        <v>15</v>
      </c>
      <c r="F121" s="10">
        <v>448</v>
      </c>
      <c r="G121" s="12"/>
      <c r="H121" s="12"/>
      <c r="I121" s="30">
        <v>0</v>
      </c>
      <c r="J121" s="4"/>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ht="27.75" customHeight="1" x14ac:dyDescent="0.2">
      <c r="A122" s="14"/>
      <c r="B122" s="15"/>
      <c r="C122" s="16"/>
      <c r="D122" s="57"/>
      <c r="E122" s="58"/>
      <c r="F122" s="58"/>
      <c r="G122" s="58"/>
      <c r="H122" s="59" t="str">
        <f>IF(DeliveryRoute="UU Build","Mains scheme cost: ","SLP mains scheme cost: ")</f>
        <v xml:space="preserve">Mains scheme cost: </v>
      </c>
      <c r="I122" s="17">
        <f t="array" ref="I122">IFERROR(IF(DeliveryRoute="UU Build",SUM(Activity_Charge*ItemQuantities_UU),
SUM(Activity_Charge*(ItemQuantities_UU+ItemQuantities_Developer))),"!! ERROR !!")</f>
        <v>0</v>
      </c>
    </row>
    <row r="123" spans="1:36" ht="58.5" customHeight="1" x14ac:dyDescent="0.25">
      <c r="A123"/>
      <c r="B123"/>
      <c r="C123"/>
      <c r="D123" s="57"/>
      <c r="E123" s="58"/>
      <c r="F123" s="58"/>
      <c r="G123" s="58"/>
      <c r="H123" s="59" t="str">
        <f>IF(DeliveryRoute="UU Build","","UU charges: ")</f>
        <v/>
      </c>
      <c r="I123" s="17" t="str">
        <f t="array" ref="I123">IF(DeliveryRoute="UU Build","",IFERROR(
SUM(Activity_Charge*ItemQuantities_UU),
"!! ERROR !!"))</f>
        <v/>
      </c>
    </row>
    <row r="124" spans="1:36" ht="58.5" customHeight="1" x14ac:dyDescent="0.3">
      <c r="A124"/>
      <c r="B124"/>
      <c r="C124" s="205"/>
      <c r="D124" s="206"/>
      <c r="E124" s="263"/>
      <c r="F124" s="263"/>
      <c r="G124" s="263"/>
      <c r="H124" s="263"/>
      <c r="I124"/>
      <c r="J124"/>
      <c r="K124"/>
      <c r="L124"/>
    </row>
    <row r="125" spans="1:36" ht="45.75" customHeight="1" x14ac:dyDescent="0.3">
      <c r="A125" s="18"/>
      <c r="B125" s="263"/>
      <c r="C125" s="265" t="s">
        <v>525</v>
      </c>
      <c r="D125" s="265"/>
      <c r="E125" s="88"/>
      <c r="F125" s="1"/>
      <c r="G125" s="1"/>
      <c r="H125" s="1"/>
      <c r="I125" s="87" t="s">
        <v>233</v>
      </c>
      <c r="J125" s="4"/>
    </row>
    <row r="126" spans="1:36" ht="27.75" customHeight="1" x14ac:dyDescent="0.25">
      <c r="A126" s="18"/>
      <c r="B126" s="263"/>
      <c r="C126" s="88"/>
      <c r="D126" s="88"/>
      <c r="E126" s="88"/>
      <c r="F126" s="1"/>
      <c r="G126" s="1"/>
      <c r="H126" s="1"/>
      <c r="I126" s="1"/>
      <c r="J126" s="4"/>
    </row>
    <row r="127" spans="1:36" ht="27.75" customHeight="1" x14ac:dyDescent="0.25">
      <c r="A127" s="18"/>
      <c r="B127" s="263"/>
      <c r="C127" s="88"/>
      <c r="D127" s="88"/>
      <c r="E127" s="88"/>
      <c r="F127" s="1"/>
      <c r="G127" s="1"/>
      <c r="H127" s="1"/>
      <c r="I127" s="1"/>
      <c r="J127" s="4"/>
    </row>
    <row r="128" spans="1:36" s="1" customFormat="1" ht="15" x14ac:dyDescent="0.25">
      <c r="A128" s="18"/>
      <c r="B128" s="263"/>
      <c r="D128"/>
      <c r="E128"/>
      <c r="F128"/>
      <c r="G128"/>
      <c r="H128"/>
      <c r="I128" s="60"/>
      <c r="J128" s="36"/>
    </row>
    <row r="129" spans="1:10" s="1" customFormat="1" x14ac:dyDescent="0.2">
      <c r="A129" s="18"/>
      <c r="B129" s="3"/>
      <c r="C129" s="22" t="s">
        <v>99</v>
      </c>
      <c r="D129" s="34"/>
      <c r="E129" s="3"/>
      <c r="G129" s="3"/>
      <c r="H129" s="3"/>
      <c r="I129" s="2"/>
      <c r="J129" s="2"/>
    </row>
    <row r="130" spans="1:10" s="1" customFormat="1" x14ac:dyDescent="0.2">
      <c r="A130" s="18"/>
      <c r="B130" s="3"/>
      <c r="D130" s="22"/>
      <c r="E130" s="3"/>
      <c r="G130" s="3"/>
      <c r="H130" s="3"/>
      <c r="I130" s="60"/>
      <c r="J130" s="2"/>
    </row>
    <row r="131" spans="1:10" s="1" customFormat="1" x14ac:dyDescent="0.2">
      <c r="A131" s="18"/>
      <c r="B131" s="13" t="s">
        <v>9</v>
      </c>
      <c r="C131" s="19">
        <v>9.1999999999999993</v>
      </c>
      <c r="D131" s="20" t="s">
        <v>100</v>
      </c>
      <c r="E131" s="19" t="s">
        <v>101</v>
      </c>
      <c r="F131" s="10">
        <v>76</v>
      </c>
      <c r="G131" s="3"/>
      <c r="H131" s="3"/>
      <c r="J131" s="2"/>
    </row>
    <row r="132" spans="1:10" s="1" customFormat="1" x14ac:dyDescent="0.2">
      <c r="A132" s="18"/>
      <c r="B132" s="13" t="s">
        <v>9</v>
      </c>
      <c r="C132" s="19">
        <v>9.6999999999999993</v>
      </c>
      <c r="D132" s="21" t="s">
        <v>102</v>
      </c>
      <c r="E132" s="19" t="s">
        <v>101</v>
      </c>
      <c r="F132" s="10">
        <v>1126</v>
      </c>
      <c r="G132" s="3"/>
      <c r="H132" s="3"/>
      <c r="I132" s="37"/>
    </row>
    <row r="133" spans="1:10" s="1" customFormat="1" x14ac:dyDescent="0.2">
      <c r="A133" s="18"/>
      <c r="B133" s="3"/>
      <c r="E133" s="3"/>
      <c r="G133" s="3"/>
      <c r="H133" s="3"/>
      <c r="I133" s="2"/>
    </row>
    <row r="134" spans="1:10" s="1" customFormat="1" ht="15" x14ac:dyDescent="0.2">
      <c r="A134" s="18"/>
      <c r="B134" s="3"/>
      <c r="C134" s="22" t="s">
        <v>103</v>
      </c>
      <c r="D134" s="1" t="s">
        <v>104</v>
      </c>
      <c r="E134" s="3"/>
      <c r="G134" s="3"/>
      <c r="H134" s="3"/>
      <c r="J134" s="2"/>
    </row>
    <row r="135" spans="1:10" s="1" customFormat="1" ht="15" x14ac:dyDescent="0.2">
      <c r="A135" s="18"/>
      <c r="B135" s="3"/>
      <c r="D135" s="38"/>
      <c r="E135" s="3"/>
      <c r="G135" s="3"/>
      <c r="H135" s="3"/>
    </row>
    <row r="136" spans="1:10" s="1" customFormat="1" x14ac:dyDescent="0.2">
      <c r="A136" s="18"/>
      <c r="B136" s="3"/>
      <c r="E136" s="3"/>
      <c r="G136" s="3"/>
      <c r="H136" s="3"/>
    </row>
    <row r="137" spans="1:10" s="1" customFormat="1" x14ac:dyDescent="0.2">
      <c r="A137" s="18"/>
      <c r="B137" s="3"/>
      <c r="E137" s="3"/>
      <c r="G137" s="3"/>
      <c r="H137" s="3"/>
    </row>
  </sheetData>
  <sheetProtection algorithmName="SHA-512" hashValue="bofuBXZVD9GL9ZPchtzJgpfMpZQ0/f7fKrhZkx9izN4aJgnpCLftz+aazK3XNiitkKfU8A5yVEOWU6l2HqxypA==" saltValue="M92F5mZSfuErTRfB27J/vg==" spinCount="100000" sheet="1" objects="1" scenarios="1" selectLockedCells="1" autoFilter="0"/>
  <autoFilter ref="A9:I129"/>
  <mergeCells count="35">
    <mergeCell ref="E124:H124"/>
    <mergeCell ref="A88:A91"/>
    <mergeCell ref="A54:A56"/>
    <mergeCell ref="A80:A87"/>
    <mergeCell ref="A57:A59"/>
    <mergeCell ref="A61:A62"/>
    <mergeCell ref="A63:A70"/>
    <mergeCell ref="A71:A79"/>
    <mergeCell ref="A105:A121"/>
    <mergeCell ref="A92:A95"/>
    <mergeCell ref="A96:A97"/>
    <mergeCell ref="A98:A99"/>
    <mergeCell ref="A100:A101"/>
    <mergeCell ref="A102:A104"/>
    <mergeCell ref="A36:A38"/>
    <mergeCell ref="A39:A41"/>
    <mergeCell ref="A45:A47"/>
    <mergeCell ref="A48:A50"/>
    <mergeCell ref="A51:A53"/>
    <mergeCell ref="A42:A44"/>
    <mergeCell ref="A33:A35"/>
    <mergeCell ref="A12:A14"/>
    <mergeCell ref="A15:A17"/>
    <mergeCell ref="A18:A20"/>
    <mergeCell ref="A21:A23"/>
    <mergeCell ref="A24:A26"/>
    <mergeCell ref="A27:A29"/>
    <mergeCell ref="A30:A32"/>
    <mergeCell ref="B125:B128"/>
    <mergeCell ref="B6:C6"/>
    <mergeCell ref="B3:C3"/>
    <mergeCell ref="B4:C4"/>
    <mergeCell ref="B5:C5"/>
    <mergeCell ref="B7:C7"/>
    <mergeCell ref="C125:D125"/>
  </mergeCells>
  <conditionalFormatting sqref="F102:F103">
    <cfRule type="expression" dxfId="35" priority="53">
      <formula>AND(OR($G$102&gt;0,$H$102&gt;0),$F$102=0)</formula>
    </cfRule>
  </conditionalFormatting>
  <conditionalFormatting sqref="G102:H102">
    <cfRule type="expression" dxfId="34" priority="52">
      <formula>AND($F$102&gt;0,AND($G$102=0,$H$102=0))</formula>
    </cfRule>
  </conditionalFormatting>
  <conditionalFormatting sqref="F103">
    <cfRule type="expression" dxfId="33" priority="9">
      <formula>$F$103&gt;0</formula>
    </cfRule>
    <cfRule type="expression" dxfId="32" priority="48">
      <formula>AND(OR($G$103&gt;0,$H$103&gt;0),$F$103=0)</formula>
    </cfRule>
    <cfRule type="cellIs" dxfId="31" priority="51" operator="greaterThan">
      <formula>0</formula>
    </cfRule>
  </conditionalFormatting>
  <conditionalFormatting sqref="G103:H103">
    <cfRule type="expression" dxfId="30" priority="50">
      <formula>AND($F$103&gt;0,AND($G$103=0,$H$103=0))</formula>
    </cfRule>
  </conditionalFormatting>
  <conditionalFormatting sqref="G104:H104">
    <cfRule type="expression" dxfId="29" priority="49">
      <formula>AND($F$104&gt;0,AND($G$104=0,$H$104=0))</formula>
    </cfRule>
  </conditionalFormatting>
  <conditionalFormatting sqref="F104">
    <cfRule type="expression" dxfId="28" priority="47">
      <formula>AND(OR($G$104&gt;0,$H$104&gt;0),$F$104=0)</formula>
    </cfRule>
  </conditionalFormatting>
  <conditionalFormatting sqref="G106">
    <cfRule type="expression" dxfId="27" priority="46">
      <formula>AND($G$106=0,$G$105&gt;0)</formula>
    </cfRule>
  </conditionalFormatting>
  <conditionalFormatting sqref="G105">
    <cfRule type="expression" dxfId="26" priority="45">
      <formula>AND($G$105=0,$G$106&gt;0)</formula>
    </cfRule>
  </conditionalFormatting>
  <conditionalFormatting sqref="H105">
    <cfRule type="expression" dxfId="25" priority="44">
      <formula>AND($H$105=0,$H$106&gt;0)</formula>
    </cfRule>
  </conditionalFormatting>
  <conditionalFormatting sqref="H106">
    <cfRule type="expression" dxfId="24" priority="43">
      <formula>AND($H$106=0,$H$105&gt;0)</formula>
    </cfRule>
  </conditionalFormatting>
  <conditionalFormatting sqref="G107">
    <cfRule type="expression" dxfId="23" priority="42">
      <formula>AND($G$107=0,$G$108&gt;0)</formula>
    </cfRule>
  </conditionalFormatting>
  <conditionalFormatting sqref="G108">
    <cfRule type="expression" dxfId="22" priority="41">
      <formula>AND($G$108=0,$G$107&gt;0)</formula>
    </cfRule>
  </conditionalFormatting>
  <conditionalFormatting sqref="H107">
    <cfRule type="expression" dxfId="21" priority="40">
      <formula>AND($H$107=0,$H$108&gt;0)</formula>
    </cfRule>
  </conditionalFormatting>
  <conditionalFormatting sqref="H108">
    <cfRule type="expression" dxfId="20" priority="39">
      <formula>AND($H$108=0,$H$107&gt;0)</formula>
    </cfRule>
  </conditionalFormatting>
  <conditionalFormatting sqref="I122:I123">
    <cfRule type="cellIs" dxfId="19" priority="36" operator="equal">
      <formula>"!! ERROR !!"</formula>
    </cfRule>
  </conditionalFormatting>
  <conditionalFormatting sqref="G10:G76 G78:G121">
    <cfRule type="expression" dxfId="18" priority="35">
      <formula>ISTEXT($G10)</formula>
    </cfRule>
  </conditionalFormatting>
  <conditionalFormatting sqref="H10:H76 H78:H121">
    <cfRule type="expression" dxfId="17" priority="34">
      <formula>ISTEXT($H10)</formula>
    </cfRule>
  </conditionalFormatting>
  <conditionalFormatting sqref="F102:F104">
    <cfRule type="expression" dxfId="16" priority="33">
      <formula>ISTEXT($F102)</formula>
    </cfRule>
  </conditionalFormatting>
  <conditionalFormatting sqref="A124">
    <cfRule type="expression" dxfId="15" priority="32">
      <formula>ISTEXT($A$124)</formula>
    </cfRule>
  </conditionalFormatting>
  <conditionalFormatting sqref="I86:I121">
    <cfRule type="cellIs" dxfId="14" priority="23" operator="equal">
      <formula>"!! ERROR !!"</formula>
    </cfRule>
  </conditionalFormatting>
  <conditionalFormatting sqref="I10:I85">
    <cfRule type="cellIs" dxfId="13" priority="22" operator="equal">
      <formula>"!! ERROR !!"</formula>
    </cfRule>
  </conditionalFormatting>
  <conditionalFormatting sqref="B124">
    <cfRule type="expression" dxfId="12" priority="21">
      <formula>ISTEXT($A$124)</formula>
    </cfRule>
  </conditionalFormatting>
  <conditionalFormatting sqref="H9:H76 H78:H121">
    <cfRule type="expression" dxfId="11" priority="19">
      <formula>$B$7="UU Build"</formula>
    </cfRule>
  </conditionalFormatting>
  <conditionalFormatting sqref="D123:I123">
    <cfRule type="expression" dxfId="10" priority="18">
      <formula>$B$7="UU Build"</formula>
    </cfRule>
  </conditionalFormatting>
  <conditionalFormatting sqref="B123:B124">
    <cfRule type="expression" dxfId="9" priority="16">
      <formula>$B$6="Household"</formula>
    </cfRule>
  </conditionalFormatting>
  <conditionalFormatting sqref="F77">
    <cfRule type="expression" dxfId="8" priority="15">
      <formula>AND(OR($G$102&gt;0,$H$102&gt;0),$F$102=0)</formula>
    </cfRule>
  </conditionalFormatting>
  <conditionalFormatting sqref="F77">
    <cfRule type="expression" dxfId="7" priority="14">
      <formula>ISTEXT($F77)</formula>
    </cfRule>
  </conditionalFormatting>
  <conditionalFormatting sqref="G77:H77">
    <cfRule type="expression" dxfId="6" priority="13">
      <formula>AND($F$77&gt;0,AND($G$77=0,$H$77=0))</formula>
    </cfRule>
  </conditionalFormatting>
  <conditionalFormatting sqref="G77">
    <cfRule type="expression" dxfId="5" priority="12">
      <formula>ISTEXT($G77)</formula>
    </cfRule>
  </conditionalFormatting>
  <conditionalFormatting sqref="H77">
    <cfRule type="expression" dxfId="4" priority="11">
      <formula>ISTEXT($H77)</formula>
    </cfRule>
  </conditionalFormatting>
  <conditionalFormatting sqref="H77">
    <cfRule type="expression" dxfId="3" priority="10">
      <formula>$B$7="UU Build"</formula>
    </cfRule>
  </conditionalFormatting>
  <conditionalFormatting sqref="G102:H104">
    <cfRule type="expression" dxfId="2" priority="8">
      <formula>AND($F102&gt;0,AND($G102=0,$H102=0))</formula>
    </cfRule>
  </conditionalFormatting>
  <conditionalFormatting sqref="I124">
    <cfRule type="cellIs" dxfId="1" priority="1" operator="equal">
      <formula>"!! ERROR !!"</formula>
    </cfRule>
  </conditionalFormatting>
  <dataValidations count="2">
    <dataValidation type="list" allowBlank="1" showInputMessage="1" showErrorMessage="1" sqref="B6:C6">
      <formula1>DataTables_DevelopmentCategory</formula1>
    </dataValidation>
    <dataValidation type="list" allowBlank="1" showInputMessage="1" showErrorMessage="1" sqref="B7:C7">
      <formula1>DataTables_DeliveryRoute</formula1>
    </dataValidation>
  </dataValidations>
  <pageMargins left="0.70866141732283472" right="0.70866141732283472" top="0.74803149606299213" bottom="0.74803149606299213" header="0.31496062992125984" footer="0.31496062992125984"/>
  <pageSetup paperSize="9" scale="22" orientation="landscape"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B196"/>
  <sheetViews>
    <sheetView tabSelected="1" topLeftCell="B1" zoomScale="75" zoomScaleNormal="75" workbookViewId="0">
      <pane ySplit="12" topLeftCell="A13" activePane="bottomLeft" state="frozen"/>
      <selection activeCell="B1" sqref="B1"/>
      <selection pane="bottomLeft" activeCell="J13" sqref="J13:J16"/>
    </sheetView>
  </sheetViews>
  <sheetFormatPr defaultColWidth="9.140625" defaultRowHeight="12.75" x14ac:dyDescent="0.2"/>
  <cols>
    <col min="1" max="1" width="28.7109375" style="112" hidden="1" customWidth="1"/>
    <col min="2" max="2" width="32.42578125" style="199" customWidth="1"/>
    <col min="3" max="3" width="52.7109375" style="112" customWidth="1"/>
    <col min="4" max="4" width="16.7109375" style="200" customWidth="1"/>
    <col min="5" max="5" width="14.28515625" style="201" customWidth="1"/>
    <col min="6" max="6" width="68.140625" style="112" customWidth="1"/>
    <col min="7" max="7" width="12.5703125" style="200" hidden="1" customWidth="1"/>
    <col min="8" max="8" width="14.5703125" style="200" customWidth="1"/>
    <col min="9" max="9" width="13.5703125" style="112" customWidth="1"/>
    <col min="10" max="10" width="11.42578125" style="200" customWidth="1"/>
    <col min="11" max="11" width="15.85546875" style="112" customWidth="1"/>
    <col min="12" max="12" width="11.42578125" style="202" customWidth="1"/>
    <col min="13" max="13" width="12.85546875" style="203" customWidth="1"/>
    <col min="14" max="14" width="16.7109375" style="203" customWidth="1"/>
    <col min="15" max="15" width="9.140625" style="91"/>
    <col min="16" max="16" width="10" style="91" bestFit="1" customWidth="1"/>
    <col min="17" max="54" width="9.140625" style="91"/>
    <col min="55" max="16384" width="9.140625" style="112"/>
  </cols>
  <sheetData>
    <row r="1" spans="1:54" ht="15.75" x14ac:dyDescent="0.25">
      <c r="B1" s="90" t="s">
        <v>300</v>
      </c>
      <c r="C1" s="91"/>
      <c r="D1" s="92"/>
      <c r="E1" s="113"/>
      <c r="F1" s="1" t="s">
        <v>548</v>
      </c>
      <c r="G1" s="93"/>
      <c r="H1" s="93"/>
      <c r="I1" s="94" t="s">
        <v>237</v>
      </c>
      <c r="J1" s="91" t="s">
        <v>238</v>
      </c>
      <c r="K1" s="91"/>
      <c r="L1" s="114"/>
      <c r="M1" s="95"/>
      <c r="N1" s="95"/>
    </row>
    <row r="2" spans="1:54" ht="18" customHeight="1" x14ac:dyDescent="0.2">
      <c r="B2" s="91"/>
      <c r="C2" s="91"/>
      <c r="D2" s="92"/>
      <c r="E2" s="1"/>
      <c r="F2" s="1"/>
      <c r="G2" s="92"/>
      <c r="H2" s="92"/>
      <c r="I2" s="91"/>
      <c r="J2" s="91" t="s">
        <v>239</v>
      </c>
      <c r="K2" s="91"/>
      <c r="L2" s="114"/>
      <c r="M2" s="95"/>
      <c r="N2" s="95"/>
    </row>
    <row r="3" spans="1:54" s="115" customFormat="1" ht="24.75" customHeight="1" x14ac:dyDescent="0.2">
      <c r="B3" s="41" t="s">
        <v>0</v>
      </c>
      <c r="C3" s="89"/>
      <c r="D3" s="92"/>
      <c r="E3" s="96" t="s">
        <v>240</v>
      </c>
      <c r="F3" s="291" t="s">
        <v>301</v>
      </c>
      <c r="G3" s="98"/>
      <c r="H3" s="98"/>
      <c r="I3" s="91"/>
      <c r="J3" s="91" t="s">
        <v>241</v>
      </c>
      <c r="K3" s="99"/>
      <c r="L3" s="116"/>
      <c r="M3" s="100"/>
      <c r="N3" s="100"/>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row>
    <row r="4" spans="1:54" s="115" customFormat="1" ht="23.25" customHeight="1" x14ac:dyDescent="0.2">
      <c r="B4" s="41" t="s">
        <v>242</v>
      </c>
      <c r="C4" s="101"/>
      <c r="D4" s="92"/>
      <c r="E4" s="102"/>
      <c r="F4" s="291"/>
      <c r="G4" s="98"/>
      <c r="H4" s="98"/>
      <c r="I4" s="99"/>
      <c r="J4" s="91" t="s">
        <v>243</v>
      </c>
      <c r="K4" s="99"/>
      <c r="L4" s="116"/>
      <c r="M4" s="100"/>
      <c r="N4" s="100"/>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row>
    <row r="5" spans="1:54" s="115" customFormat="1" ht="15" customHeight="1" x14ac:dyDescent="0.2">
      <c r="B5" s="103" t="s">
        <v>106</v>
      </c>
      <c r="C5" s="104"/>
      <c r="D5" s="92"/>
      <c r="E5" s="105"/>
      <c r="F5" s="291"/>
      <c r="G5" s="106"/>
      <c r="H5" s="106"/>
      <c r="I5" s="99"/>
      <c r="J5" s="91" t="s">
        <v>244</v>
      </c>
      <c r="K5" s="99"/>
      <c r="L5" s="116"/>
      <c r="M5" s="100"/>
      <c r="N5" s="100"/>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row>
    <row r="6" spans="1:54" s="115" customFormat="1" ht="26.25" customHeight="1" x14ac:dyDescent="0.2">
      <c r="B6" s="107" t="s">
        <v>245</v>
      </c>
      <c r="C6" s="108"/>
      <c r="D6" s="92"/>
      <c r="E6" s="109"/>
      <c r="F6" s="117"/>
      <c r="G6" s="106"/>
      <c r="H6" s="106"/>
      <c r="I6" s="99"/>
      <c r="J6" s="91"/>
      <c r="K6" s="99"/>
      <c r="L6" s="99"/>
      <c r="M6" s="99"/>
      <c r="N6" s="100"/>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row>
    <row r="7" spans="1:54" s="115" customFormat="1" ht="24.75" customHeight="1" x14ac:dyDescent="0.2">
      <c r="B7" s="94"/>
      <c r="C7" s="94"/>
      <c r="D7" s="92"/>
      <c r="E7" s="109"/>
      <c r="F7" s="117"/>
      <c r="G7" s="106"/>
      <c r="H7" s="106"/>
      <c r="I7" s="99"/>
      <c r="J7" s="98"/>
      <c r="K7" s="99"/>
      <c r="L7" s="99"/>
      <c r="M7" s="99"/>
      <c r="N7" s="100"/>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row>
    <row r="8" spans="1:54" s="115" customFormat="1" ht="19.5" customHeight="1" x14ac:dyDescent="0.25">
      <c r="A8" s="110"/>
      <c r="B8" s="296"/>
      <c r="C8" s="297"/>
      <c r="D8" s="297"/>
      <c r="E8" s="111"/>
      <c r="F8" s="117"/>
      <c r="G8" s="106"/>
      <c r="H8" s="106"/>
      <c r="I8" s="288" t="s">
        <v>0</v>
      </c>
      <c r="J8" s="289"/>
      <c r="K8" s="292">
        <f>C3</f>
        <v>0</v>
      </c>
      <c r="L8" s="292"/>
      <c r="M8" s="292"/>
      <c r="N8" s="292"/>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row>
    <row r="9" spans="1:54" s="115" customFormat="1" ht="19.5" customHeight="1" x14ac:dyDescent="0.25">
      <c r="A9" s="110"/>
      <c r="B9" s="110"/>
      <c r="C9" s="243"/>
      <c r="D9" s="3"/>
      <c r="E9" s="111"/>
      <c r="F9" s="117"/>
      <c r="G9" s="106"/>
      <c r="H9" s="106"/>
      <c r="I9" s="288" t="s">
        <v>246</v>
      </c>
      <c r="J9" s="289"/>
      <c r="K9" s="293">
        <f>C4</f>
        <v>0</v>
      </c>
      <c r="L9" s="293"/>
      <c r="M9" s="293"/>
      <c r="N9" s="293"/>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row>
    <row r="10" spans="1:54" s="115" customFormat="1" ht="19.5" customHeight="1" x14ac:dyDescent="0.25">
      <c r="A10" s="110"/>
      <c r="B10" s="110"/>
      <c r="C10" s="7"/>
      <c r="D10" s="92"/>
      <c r="E10" s="111"/>
      <c r="F10" s="117"/>
      <c r="G10" s="106"/>
      <c r="H10" s="106"/>
      <c r="I10" s="288" t="s">
        <v>106</v>
      </c>
      <c r="J10" s="289"/>
      <c r="K10" s="290">
        <f>C5</f>
        <v>0</v>
      </c>
      <c r="L10" s="290"/>
      <c r="M10" s="290"/>
      <c r="N10" s="290"/>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row>
    <row r="11" spans="1:54" x14ac:dyDescent="0.2">
      <c r="A11" s="91"/>
      <c r="B11" s="118"/>
      <c r="C11" s="119"/>
      <c r="D11" s="92"/>
      <c r="E11" s="120"/>
      <c r="F11" s="119"/>
      <c r="G11" s="106"/>
      <c r="H11" s="106"/>
      <c r="I11" s="91"/>
      <c r="J11" s="92"/>
      <c r="K11" s="91"/>
      <c r="L11" s="114"/>
      <c r="M11" s="95"/>
      <c r="N11" s="95"/>
    </row>
    <row r="12" spans="1:54" ht="53.25" customHeight="1" x14ac:dyDescent="0.2">
      <c r="A12" s="8" t="s">
        <v>302</v>
      </c>
      <c r="B12" s="8" t="s">
        <v>1</v>
      </c>
      <c r="C12" s="8" t="s">
        <v>303</v>
      </c>
      <c r="D12" s="8" t="s">
        <v>2</v>
      </c>
      <c r="E12" s="56" t="s">
        <v>3</v>
      </c>
      <c r="F12" s="8" t="s">
        <v>4</v>
      </c>
      <c r="G12" s="8" t="s">
        <v>304</v>
      </c>
      <c r="H12" s="8" t="s">
        <v>5</v>
      </c>
      <c r="I12" s="8" t="s">
        <v>6</v>
      </c>
      <c r="J12" s="56" t="s">
        <v>247</v>
      </c>
      <c r="K12" s="8" t="s">
        <v>305</v>
      </c>
      <c r="L12" s="121" t="s">
        <v>306</v>
      </c>
      <c r="M12" s="122" t="s">
        <v>307</v>
      </c>
      <c r="N12" s="122" t="s">
        <v>308</v>
      </c>
    </row>
    <row r="13" spans="1:54" s="115" customFormat="1" ht="31.5" customHeight="1" x14ac:dyDescent="0.25">
      <c r="A13" s="99"/>
      <c r="B13" s="283" t="s">
        <v>561</v>
      </c>
      <c r="C13" s="123" t="s">
        <v>559</v>
      </c>
      <c r="D13" s="11" t="s">
        <v>9</v>
      </c>
      <c r="E13" s="124" t="s">
        <v>564</v>
      </c>
      <c r="F13" s="125" t="s">
        <v>560</v>
      </c>
      <c r="G13" s="126" t="s">
        <v>310</v>
      </c>
      <c r="H13" s="126" t="s">
        <v>249</v>
      </c>
      <c r="I13" s="10">
        <v>17</v>
      </c>
      <c r="J13" s="12"/>
      <c r="K13" s="127">
        <f t="shared" ref="K13:K14" si="0">SUM(I13*J13)</f>
        <v>0</v>
      </c>
      <c r="L13" s="128">
        <v>0.2</v>
      </c>
      <c r="M13" s="129">
        <f t="shared" ref="M13:M90" si="1">SUM(K13*L13)</f>
        <v>0</v>
      </c>
      <c r="N13" s="127">
        <f t="shared" ref="N13:N90" si="2">SUM(K13+M13)</f>
        <v>0</v>
      </c>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row>
    <row r="14" spans="1:54" s="115" customFormat="1" ht="31.5" customHeight="1" x14ac:dyDescent="0.25">
      <c r="A14" s="99"/>
      <c r="B14" s="283"/>
      <c r="C14" s="123" t="s">
        <v>565</v>
      </c>
      <c r="D14" s="11" t="s">
        <v>9</v>
      </c>
      <c r="E14" s="124" t="s">
        <v>563</v>
      </c>
      <c r="F14" s="125" t="s">
        <v>566</v>
      </c>
      <c r="G14" s="126" t="s">
        <v>310</v>
      </c>
      <c r="H14" s="126" t="s">
        <v>249</v>
      </c>
      <c r="I14" s="10">
        <v>17</v>
      </c>
      <c r="J14" s="12"/>
      <c r="K14" s="127">
        <f t="shared" si="0"/>
        <v>0</v>
      </c>
      <c r="L14" s="128">
        <v>0.2</v>
      </c>
      <c r="M14" s="129">
        <f t="shared" si="1"/>
        <v>0</v>
      </c>
      <c r="N14" s="127">
        <f t="shared" si="2"/>
        <v>0</v>
      </c>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row>
    <row r="15" spans="1:54" s="115" customFormat="1" ht="31.5" customHeight="1" x14ac:dyDescent="0.25">
      <c r="A15" s="99"/>
      <c r="B15" s="283" t="s">
        <v>562</v>
      </c>
      <c r="C15" s="123" t="s">
        <v>309</v>
      </c>
      <c r="D15" s="11" t="s">
        <v>9</v>
      </c>
      <c r="E15" s="124" t="s">
        <v>248</v>
      </c>
      <c r="F15" s="125" t="s">
        <v>567</v>
      </c>
      <c r="G15" s="126"/>
      <c r="H15" s="126" t="s">
        <v>249</v>
      </c>
      <c r="I15" s="10">
        <v>37</v>
      </c>
      <c r="J15" s="12"/>
      <c r="K15" s="127">
        <f t="shared" ref="K15:K16" si="3">SUM(I15*J15)</f>
        <v>0</v>
      </c>
      <c r="L15" s="128">
        <v>0.2</v>
      </c>
      <c r="M15" s="129">
        <f t="shared" ref="M15:M16" si="4">SUM(K15*L15)</f>
        <v>0</v>
      </c>
      <c r="N15" s="127">
        <f t="shared" ref="N15:N16" si="5">SUM(K15+M15)</f>
        <v>0</v>
      </c>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row>
    <row r="16" spans="1:54" s="115" customFormat="1" ht="31.5" customHeight="1" x14ac:dyDescent="0.25">
      <c r="A16" s="99"/>
      <c r="B16" s="283"/>
      <c r="C16" s="123" t="s">
        <v>311</v>
      </c>
      <c r="D16" s="11" t="s">
        <v>9</v>
      </c>
      <c r="E16" s="124" t="s">
        <v>248</v>
      </c>
      <c r="F16" s="125" t="s">
        <v>568</v>
      </c>
      <c r="G16" s="126"/>
      <c r="H16" s="126" t="s">
        <v>249</v>
      </c>
      <c r="I16" s="10">
        <v>12</v>
      </c>
      <c r="J16" s="12"/>
      <c r="K16" s="127">
        <f t="shared" si="3"/>
        <v>0</v>
      </c>
      <c r="L16" s="128">
        <v>0.2</v>
      </c>
      <c r="M16" s="129">
        <f t="shared" si="4"/>
        <v>0</v>
      </c>
      <c r="N16" s="127">
        <f t="shared" si="5"/>
        <v>0</v>
      </c>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row>
    <row r="17" spans="1:54" s="115" customFormat="1" ht="23.25" customHeight="1" x14ac:dyDescent="0.25">
      <c r="A17" s="99" t="s">
        <v>312</v>
      </c>
      <c r="B17" s="283" t="s">
        <v>252</v>
      </c>
      <c r="C17" s="130" t="s">
        <v>313</v>
      </c>
      <c r="D17" s="11" t="s">
        <v>23</v>
      </c>
      <c r="E17" s="131" t="s">
        <v>254</v>
      </c>
      <c r="F17" s="132" t="s">
        <v>253</v>
      </c>
      <c r="G17" s="133"/>
      <c r="H17" s="133" t="s">
        <v>15</v>
      </c>
      <c r="I17" s="10">
        <v>454</v>
      </c>
      <c r="J17" s="12"/>
      <c r="K17" s="127">
        <f t="shared" ref="K17:K92" si="6">SUM(I17*J17)</f>
        <v>0</v>
      </c>
      <c r="L17" s="134">
        <v>0</v>
      </c>
      <c r="M17" s="129">
        <f t="shared" si="1"/>
        <v>0</v>
      </c>
      <c r="N17" s="127">
        <f t="shared" si="2"/>
        <v>0</v>
      </c>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row>
    <row r="18" spans="1:54" s="115" customFormat="1" ht="23.25" customHeight="1" x14ac:dyDescent="0.25">
      <c r="A18" s="99" t="s">
        <v>314</v>
      </c>
      <c r="B18" s="283"/>
      <c r="C18" s="130" t="s">
        <v>315</v>
      </c>
      <c r="D18" s="11" t="s">
        <v>23</v>
      </c>
      <c r="E18" s="131" t="s">
        <v>254</v>
      </c>
      <c r="F18" s="132" t="s">
        <v>255</v>
      </c>
      <c r="G18" s="133"/>
      <c r="H18" s="133" t="s">
        <v>15</v>
      </c>
      <c r="I18" s="10">
        <v>637</v>
      </c>
      <c r="J18" s="12"/>
      <c r="K18" s="127">
        <f t="shared" si="6"/>
        <v>0</v>
      </c>
      <c r="L18" s="134">
        <v>0</v>
      </c>
      <c r="M18" s="129">
        <f t="shared" si="1"/>
        <v>0</v>
      </c>
      <c r="N18" s="127">
        <f t="shared" si="2"/>
        <v>0</v>
      </c>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row>
    <row r="19" spans="1:54" s="115" customFormat="1" ht="32.25" customHeight="1" x14ac:dyDescent="0.25">
      <c r="A19" s="99"/>
      <c r="B19" s="283"/>
      <c r="C19" s="135" t="s">
        <v>316</v>
      </c>
      <c r="D19" s="11" t="s">
        <v>23</v>
      </c>
      <c r="E19" s="131" t="s">
        <v>254</v>
      </c>
      <c r="F19" s="132" t="s">
        <v>317</v>
      </c>
      <c r="G19" s="133"/>
      <c r="H19" s="133" t="s">
        <v>15</v>
      </c>
      <c r="I19" s="10">
        <v>404</v>
      </c>
      <c r="J19" s="12"/>
      <c r="K19" s="127">
        <f t="shared" si="6"/>
        <v>0</v>
      </c>
      <c r="L19" s="134">
        <v>0</v>
      </c>
      <c r="M19" s="129">
        <f t="shared" si="1"/>
        <v>0</v>
      </c>
      <c r="N19" s="127">
        <f t="shared" si="2"/>
        <v>0</v>
      </c>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row>
    <row r="20" spans="1:54" s="115" customFormat="1" ht="23.25" customHeight="1" x14ac:dyDescent="0.25">
      <c r="A20" s="99"/>
      <c r="B20" s="283"/>
      <c r="C20" s="130" t="s">
        <v>318</v>
      </c>
      <c r="D20" s="11" t="s">
        <v>23</v>
      </c>
      <c r="E20" s="131" t="s">
        <v>254</v>
      </c>
      <c r="F20" s="132" t="s">
        <v>319</v>
      </c>
      <c r="G20" s="133"/>
      <c r="H20" s="133" t="s">
        <v>256</v>
      </c>
      <c r="I20" s="10">
        <v>39</v>
      </c>
      <c r="J20" s="12"/>
      <c r="K20" s="127">
        <f t="shared" si="6"/>
        <v>0</v>
      </c>
      <c r="L20" s="134">
        <v>0</v>
      </c>
      <c r="M20" s="129">
        <f t="shared" si="1"/>
        <v>0</v>
      </c>
      <c r="N20" s="127">
        <f t="shared" si="2"/>
        <v>0</v>
      </c>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row>
    <row r="21" spans="1:54" s="115" customFormat="1" ht="23.25" customHeight="1" x14ac:dyDescent="0.25">
      <c r="A21" s="99" t="s">
        <v>312</v>
      </c>
      <c r="B21" s="273" t="s">
        <v>257</v>
      </c>
      <c r="C21" s="130" t="s">
        <v>320</v>
      </c>
      <c r="D21" s="11" t="s">
        <v>23</v>
      </c>
      <c r="E21" s="131" t="s">
        <v>254</v>
      </c>
      <c r="F21" s="132" t="s">
        <v>321</v>
      </c>
      <c r="G21" s="133"/>
      <c r="H21" s="133" t="s">
        <v>15</v>
      </c>
      <c r="I21" s="10">
        <v>438</v>
      </c>
      <c r="J21" s="12"/>
      <c r="K21" s="127">
        <f t="shared" si="6"/>
        <v>0</v>
      </c>
      <c r="L21" s="134">
        <v>0</v>
      </c>
      <c r="M21" s="129">
        <f t="shared" si="1"/>
        <v>0</v>
      </c>
      <c r="N21" s="127">
        <f t="shared" si="2"/>
        <v>0</v>
      </c>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row>
    <row r="22" spans="1:54" s="115" customFormat="1" ht="23.25" customHeight="1" x14ac:dyDescent="0.25">
      <c r="A22" s="99" t="s">
        <v>314</v>
      </c>
      <c r="B22" s="287"/>
      <c r="C22" s="130" t="s">
        <v>322</v>
      </c>
      <c r="D22" s="11" t="s">
        <v>23</v>
      </c>
      <c r="E22" s="131" t="s">
        <v>254</v>
      </c>
      <c r="F22" s="132" t="s">
        <v>323</v>
      </c>
      <c r="G22" s="133"/>
      <c r="H22" s="133" t="s">
        <v>15</v>
      </c>
      <c r="I22" s="10">
        <v>541</v>
      </c>
      <c r="J22" s="12"/>
      <c r="K22" s="127">
        <f t="shared" si="6"/>
        <v>0</v>
      </c>
      <c r="L22" s="134">
        <v>0</v>
      </c>
      <c r="M22" s="129">
        <f t="shared" si="1"/>
        <v>0</v>
      </c>
      <c r="N22" s="127">
        <f t="shared" si="2"/>
        <v>0</v>
      </c>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row>
    <row r="23" spans="1:54" s="115" customFormat="1" ht="23.25" customHeight="1" x14ac:dyDescent="0.25">
      <c r="A23" s="99"/>
      <c r="B23" s="287"/>
      <c r="C23" s="135" t="s">
        <v>324</v>
      </c>
      <c r="D23" s="11" t="s">
        <v>23</v>
      </c>
      <c r="E23" s="131" t="s">
        <v>254</v>
      </c>
      <c r="F23" s="132" t="s">
        <v>325</v>
      </c>
      <c r="G23" s="133"/>
      <c r="H23" s="133" t="s">
        <v>15</v>
      </c>
      <c r="I23" s="10">
        <v>311</v>
      </c>
      <c r="J23" s="12"/>
      <c r="K23" s="127">
        <f t="shared" si="6"/>
        <v>0</v>
      </c>
      <c r="L23" s="134">
        <v>0</v>
      </c>
      <c r="M23" s="129">
        <f t="shared" si="1"/>
        <v>0</v>
      </c>
      <c r="N23" s="127">
        <f t="shared" si="2"/>
        <v>0</v>
      </c>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row>
    <row r="24" spans="1:54" s="115" customFormat="1" ht="23.25" customHeight="1" x14ac:dyDescent="0.25">
      <c r="A24" s="99"/>
      <c r="B24" s="287"/>
      <c r="C24" s="135" t="s">
        <v>326</v>
      </c>
      <c r="D24" s="11" t="s">
        <v>23</v>
      </c>
      <c r="E24" s="131" t="s">
        <v>254</v>
      </c>
      <c r="F24" s="132" t="s">
        <v>327</v>
      </c>
      <c r="G24" s="133"/>
      <c r="H24" s="133" t="s">
        <v>256</v>
      </c>
      <c r="I24" s="10">
        <v>149</v>
      </c>
      <c r="J24" s="12"/>
      <c r="K24" s="127">
        <f t="shared" si="6"/>
        <v>0</v>
      </c>
      <c r="L24" s="134">
        <v>0</v>
      </c>
      <c r="M24" s="129">
        <f t="shared" si="1"/>
        <v>0</v>
      </c>
      <c r="N24" s="127">
        <f t="shared" si="2"/>
        <v>0</v>
      </c>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row>
    <row r="25" spans="1:54" s="115" customFormat="1" ht="23.25" customHeight="1" x14ac:dyDescent="0.25">
      <c r="A25" s="99" t="s">
        <v>328</v>
      </c>
      <c r="B25" s="287"/>
      <c r="C25" s="130" t="s">
        <v>329</v>
      </c>
      <c r="D25" s="11" t="s">
        <v>23</v>
      </c>
      <c r="E25" s="131" t="s">
        <v>254</v>
      </c>
      <c r="F25" s="132" t="s">
        <v>258</v>
      </c>
      <c r="G25" s="136"/>
      <c r="H25" s="136" t="s">
        <v>15</v>
      </c>
      <c r="I25" s="10">
        <v>2925</v>
      </c>
      <c r="J25" s="12"/>
      <c r="K25" s="127">
        <f t="shared" si="6"/>
        <v>0</v>
      </c>
      <c r="L25" s="134">
        <v>0</v>
      </c>
      <c r="M25" s="129">
        <f t="shared" si="1"/>
        <v>0</v>
      </c>
      <c r="N25" s="127">
        <f t="shared" si="2"/>
        <v>0</v>
      </c>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row>
    <row r="26" spans="1:54" s="115" customFormat="1" ht="23.25" customHeight="1" x14ac:dyDescent="0.25">
      <c r="A26" s="99" t="s">
        <v>330</v>
      </c>
      <c r="B26" s="287"/>
      <c r="C26" s="130" t="s">
        <v>331</v>
      </c>
      <c r="D26" s="11" t="s">
        <v>23</v>
      </c>
      <c r="E26" s="131" t="s">
        <v>254</v>
      </c>
      <c r="F26" s="132" t="s">
        <v>259</v>
      </c>
      <c r="G26" s="136"/>
      <c r="H26" s="136" t="s">
        <v>15</v>
      </c>
      <c r="I26" s="10">
        <v>3599</v>
      </c>
      <c r="J26" s="12"/>
      <c r="K26" s="127">
        <f t="shared" si="6"/>
        <v>0</v>
      </c>
      <c r="L26" s="134">
        <v>0</v>
      </c>
      <c r="M26" s="129">
        <f t="shared" si="1"/>
        <v>0</v>
      </c>
      <c r="N26" s="127">
        <f t="shared" si="2"/>
        <v>0</v>
      </c>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row>
    <row r="27" spans="1:54" s="115" customFormat="1" ht="23.25" customHeight="1" x14ac:dyDescent="0.25">
      <c r="A27" s="99"/>
      <c r="B27" s="287"/>
      <c r="C27" s="146" t="s">
        <v>551</v>
      </c>
      <c r="D27" s="147" t="s">
        <v>23</v>
      </c>
      <c r="E27" s="148" t="s">
        <v>254</v>
      </c>
      <c r="F27" s="149" t="s">
        <v>558</v>
      </c>
      <c r="G27" s="150"/>
      <c r="H27" s="150" t="s">
        <v>15</v>
      </c>
      <c r="I27" s="10">
        <v>2554</v>
      </c>
      <c r="J27" s="12"/>
      <c r="K27" s="127">
        <f t="shared" ref="K27" si="7">SUM(I27*J27)</f>
        <v>0</v>
      </c>
      <c r="L27" s="134">
        <v>0</v>
      </c>
      <c r="M27" s="129">
        <f t="shared" ref="M27" si="8">SUM(K27*L27)</f>
        <v>0</v>
      </c>
      <c r="N27" s="127">
        <f t="shared" ref="N27" si="9">SUM(K27+M27)</f>
        <v>0</v>
      </c>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row>
    <row r="28" spans="1:54" s="115" customFormat="1" ht="23.25" customHeight="1" x14ac:dyDescent="0.25">
      <c r="A28" s="99" t="s">
        <v>328</v>
      </c>
      <c r="B28" s="287"/>
      <c r="C28" s="130" t="s">
        <v>332</v>
      </c>
      <c r="D28" s="11" t="s">
        <v>9</v>
      </c>
      <c r="E28" s="131" t="s">
        <v>254</v>
      </c>
      <c r="F28" s="132" t="s">
        <v>260</v>
      </c>
      <c r="G28" s="136"/>
      <c r="H28" s="136" t="s">
        <v>15</v>
      </c>
      <c r="I28" s="10">
        <v>3060</v>
      </c>
      <c r="J28" s="12"/>
      <c r="K28" s="127">
        <f t="shared" si="6"/>
        <v>0</v>
      </c>
      <c r="L28" s="134">
        <v>0</v>
      </c>
      <c r="M28" s="129">
        <f t="shared" si="1"/>
        <v>0</v>
      </c>
      <c r="N28" s="127">
        <f t="shared" si="2"/>
        <v>0</v>
      </c>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row>
    <row r="29" spans="1:54" s="115" customFormat="1" ht="23.25" customHeight="1" x14ac:dyDescent="0.25">
      <c r="A29" s="99" t="s">
        <v>330</v>
      </c>
      <c r="B29" s="287"/>
      <c r="C29" s="130" t="s">
        <v>333</v>
      </c>
      <c r="D29" s="11" t="s">
        <v>9</v>
      </c>
      <c r="E29" s="131" t="s">
        <v>254</v>
      </c>
      <c r="F29" s="132" t="s">
        <v>261</v>
      </c>
      <c r="G29" s="136"/>
      <c r="H29" s="136" t="s">
        <v>15</v>
      </c>
      <c r="I29" s="10">
        <v>3743</v>
      </c>
      <c r="J29" s="12"/>
      <c r="K29" s="127">
        <f t="shared" si="6"/>
        <v>0</v>
      </c>
      <c r="L29" s="134">
        <v>0</v>
      </c>
      <c r="M29" s="129">
        <f t="shared" si="1"/>
        <v>0</v>
      </c>
      <c r="N29" s="127">
        <f t="shared" si="2"/>
        <v>0</v>
      </c>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row>
    <row r="30" spans="1:54" s="115" customFormat="1" ht="23.25" customHeight="1" x14ac:dyDescent="0.25">
      <c r="A30" s="99"/>
      <c r="B30" s="287"/>
      <c r="C30" s="146" t="s">
        <v>552</v>
      </c>
      <c r="D30" s="147" t="s">
        <v>9</v>
      </c>
      <c r="E30" s="148" t="s">
        <v>254</v>
      </c>
      <c r="F30" s="149" t="s">
        <v>555</v>
      </c>
      <c r="G30" s="150"/>
      <c r="H30" s="150" t="s">
        <v>15</v>
      </c>
      <c r="I30" s="10">
        <v>2689</v>
      </c>
      <c r="J30" s="12"/>
      <c r="K30" s="127">
        <f t="shared" ref="K30" si="10">SUM(I30*J30)</f>
        <v>0</v>
      </c>
      <c r="L30" s="134">
        <v>0</v>
      </c>
      <c r="M30" s="129">
        <f t="shared" ref="M30" si="11">SUM(K30*L30)</f>
        <v>0</v>
      </c>
      <c r="N30" s="127">
        <f t="shared" ref="N30" si="12">SUM(K30+M30)</f>
        <v>0</v>
      </c>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row>
    <row r="31" spans="1:54" s="115" customFormat="1" ht="23.25" customHeight="1" x14ac:dyDescent="0.25">
      <c r="A31" s="99" t="s">
        <v>334</v>
      </c>
      <c r="B31" s="287"/>
      <c r="C31" s="130" t="s">
        <v>335</v>
      </c>
      <c r="D31" s="11" t="s">
        <v>9</v>
      </c>
      <c r="E31" s="131" t="s">
        <v>254</v>
      </c>
      <c r="F31" s="132" t="s">
        <v>262</v>
      </c>
      <c r="G31" s="136"/>
      <c r="H31" s="136" t="s">
        <v>15</v>
      </c>
      <c r="I31" s="10">
        <v>3377</v>
      </c>
      <c r="J31" s="12"/>
      <c r="K31" s="127">
        <f t="shared" si="6"/>
        <v>0</v>
      </c>
      <c r="L31" s="134">
        <v>0</v>
      </c>
      <c r="M31" s="129">
        <f t="shared" si="1"/>
        <v>0</v>
      </c>
      <c r="N31" s="127">
        <f t="shared" si="2"/>
        <v>0</v>
      </c>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row>
    <row r="32" spans="1:54" s="115" customFormat="1" ht="23.25" customHeight="1" x14ac:dyDescent="0.25">
      <c r="A32" s="99" t="s">
        <v>336</v>
      </c>
      <c r="B32" s="287"/>
      <c r="C32" s="130" t="s">
        <v>337</v>
      </c>
      <c r="D32" s="11" t="s">
        <v>9</v>
      </c>
      <c r="E32" s="131" t="s">
        <v>254</v>
      </c>
      <c r="F32" s="132" t="s">
        <v>263</v>
      </c>
      <c r="G32" s="136"/>
      <c r="H32" s="136" t="s">
        <v>15</v>
      </c>
      <c r="I32" s="10">
        <v>4224</v>
      </c>
      <c r="J32" s="12"/>
      <c r="K32" s="127">
        <f t="shared" si="6"/>
        <v>0</v>
      </c>
      <c r="L32" s="134">
        <v>0</v>
      </c>
      <c r="M32" s="129">
        <f t="shared" si="1"/>
        <v>0</v>
      </c>
      <c r="N32" s="127">
        <f t="shared" si="2"/>
        <v>0</v>
      </c>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row>
    <row r="33" spans="1:54" s="115" customFormat="1" ht="23.25" customHeight="1" x14ac:dyDescent="0.25">
      <c r="A33" s="99"/>
      <c r="B33" s="287"/>
      <c r="C33" s="146" t="s">
        <v>553</v>
      </c>
      <c r="D33" s="147" t="s">
        <v>9</v>
      </c>
      <c r="E33" s="148" t="s">
        <v>254</v>
      </c>
      <c r="F33" s="149" t="s">
        <v>556</v>
      </c>
      <c r="G33" s="150"/>
      <c r="H33" s="150" t="s">
        <v>15</v>
      </c>
      <c r="I33" s="10">
        <v>3002</v>
      </c>
      <c r="J33" s="12"/>
      <c r="K33" s="127">
        <f t="shared" ref="K33" si="13">SUM(I33*J33)</f>
        <v>0</v>
      </c>
      <c r="L33" s="134">
        <v>0</v>
      </c>
      <c r="M33" s="129">
        <f t="shared" ref="M33" si="14">SUM(K33*L33)</f>
        <v>0</v>
      </c>
      <c r="N33" s="127">
        <f t="shared" ref="N33" si="15">SUM(K33+M33)</f>
        <v>0</v>
      </c>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row>
    <row r="34" spans="1:54" s="115" customFormat="1" ht="23.25" customHeight="1" x14ac:dyDescent="0.25">
      <c r="A34" s="99" t="s">
        <v>334</v>
      </c>
      <c r="B34" s="287"/>
      <c r="C34" s="130" t="s">
        <v>338</v>
      </c>
      <c r="D34" s="11" t="s">
        <v>9</v>
      </c>
      <c r="E34" s="131" t="s">
        <v>254</v>
      </c>
      <c r="F34" s="132" t="s">
        <v>264</v>
      </c>
      <c r="G34" s="136"/>
      <c r="H34" s="136" t="s">
        <v>15</v>
      </c>
      <c r="I34" s="10">
        <v>3513</v>
      </c>
      <c r="J34" s="12"/>
      <c r="K34" s="127">
        <f t="shared" si="6"/>
        <v>0</v>
      </c>
      <c r="L34" s="134">
        <v>0</v>
      </c>
      <c r="M34" s="129">
        <f t="shared" si="1"/>
        <v>0</v>
      </c>
      <c r="N34" s="127">
        <f t="shared" si="2"/>
        <v>0</v>
      </c>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row>
    <row r="35" spans="1:54" s="115" customFormat="1" ht="23.25" customHeight="1" x14ac:dyDescent="0.25">
      <c r="A35" s="99" t="s">
        <v>336</v>
      </c>
      <c r="B35" s="287"/>
      <c r="C35" s="130" t="s">
        <v>339</v>
      </c>
      <c r="D35" s="11" t="s">
        <v>9</v>
      </c>
      <c r="E35" s="131" t="s">
        <v>254</v>
      </c>
      <c r="F35" s="132" t="s">
        <v>265</v>
      </c>
      <c r="G35" s="136"/>
      <c r="H35" s="136" t="s">
        <v>15</v>
      </c>
      <c r="I35" s="10">
        <v>4368</v>
      </c>
      <c r="J35" s="12"/>
      <c r="K35" s="127">
        <f t="shared" si="6"/>
        <v>0</v>
      </c>
      <c r="L35" s="134">
        <v>0</v>
      </c>
      <c r="M35" s="129">
        <f t="shared" si="1"/>
        <v>0</v>
      </c>
      <c r="N35" s="127">
        <f t="shared" si="2"/>
        <v>0</v>
      </c>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row>
    <row r="36" spans="1:54" s="115" customFormat="1" ht="23.25" customHeight="1" x14ac:dyDescent="0.25">
      <c r="A36" s="99"/>
      <c r="B36" s="274"/>
      <c r="C36" s="146" t="s">
        <v>554</v>
      </c>
      <c r="D36" s="147" t="s">
        <v>9</v>
      </c>
      <c r="E36" s="148" t="s">
        <v>254</v>
      </c>
      <c r="F36" s="149" t="s">
        <v>557</v>
      </c>
      <c r="G36" s="241"/>
      <c r="H36" s="150" t="s">
        <v>15</v>
      </c>
      <c r="I36" s="10">
        <v>3137</v>
      </c>
      <c r="J36" s="12"/>
      <c r="K36" s="127">
        <f t="shared" ref="K36" si="16">SUM(I36*J36)</f>
        <v>0</v>
      </c>
      <c r="L36" s="134">
        <v>0</v>
      </c>
      <c r="M36" s="129">
        <f t="shared" ref="M36" si="17">SUM(K36*L36)</f>
        <v>0</v>
      </c>
      <c r="N36" s="127">
        <f t="shared" ref="N36" si="18">SUM(K36+M36)</f>
        <v>0</v>
      </c>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row>
    <row r="37" spans="1:54" s="115" customFormat="1" ht="31.5" customHeight="1" x14ac:dyDescent="0.25">
      <c r="A37" s="99"/>
      <c r="B37" s="273" t="s">
        <v>550</v>
      </c>
      <c r="C37" s="146" t="s">
        <v>545</v>
      </c>
      <c r="D37" s="239" t="s">
        <v>23</v>
      </c>
      <c r="E37" s="239" t="s">
        <v>549</v>
      </c>
      <c r="F37" s="240" t="s">
        <v>547</v>
      </c>
      <c r="G37" s="241"/>
      <c r="H37" s="150" t="s">
        <v>15</v>
      </c>
      <c r="I37" s="10">
        <v>380</v>
      </c>
      <c r="J37" s="12"/>
      <c r="K37" s="127">
        <f t="shared" si="6"/>
        <v>0</v>
      </c>
      <c r="L37" s="134">
        <v>0</v>
      </c>
      <c r="M37" s="129">
        <f t="shared" ref="M37:M38" si="19">SUM(K37*L37)</f>
        <v>0</v>
      </c>
      <c r="N37" s="127">
        <f t="shared" ref="N37:N38" si="20">SUM(K37+M37)</f>
        <v>0</v>
      </c>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row>
    <row r="38" spans="1:54" s="115" customFormat="1" ht="31.5" customHeight="1" x14ac:dyDescent="0.25">
      <c r="A38" s="99"/>
      <c r="B38" s="274"/>
      <c r="C38" s="146" t="s">
        <v>546</v>
      </c>
      <c r="D38" s="239" t="s">
        <v>23</v>
      </c>
      <c r="E38" s="239" t="s">
        <v>549</v>
      </c>
      <c r="F38" s="240" t="s">
        <v>547</v>
      </c>
      <c r="G38" s="241"/>
      <c r="H38" s="150" t="s">
        <v>15</v>
      </c>
      <c r="I38" s="10">
        <v>534</v>
      </c>
      <c r="J38" s="12"/>
      <c r="K38" s="127">
        <f t="shared" si="6"/>
        <v>0</v>
      </c>
      <c r="L38" s="134">
        <v>0</v>
      </c>
      <c r="M38" s="129">
        <f t="shared" si="19"/>
        <v>0</v>
      </c>
      <c r="N38" s="127">
        <f t="shared" si="20"/>
        <v>0</v>
      </c>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row>
    <row r="39" spans="1:54" s="141" customFormat="1" ht="23.25" customHeight="1" x14ac:dyDescent="0.25">
      <c r="A39" s="99" t="s">
        <v>340</v>
      </c>
      <c r="B39" s="284" t="s">
        <v>341</v>
      </c>
      <c r="C39" s="135" t="s">
        <v>342</v>
      </c>
      <c r="D39" s="137" t="s">
        <v>23</v>
      </c>
      <c r="E39" s="138" t="s">
        <v>285</v>
      </c>
      <c r="F39" s="139" t="s">
        <v>343</v>
      </c>
      <c r="G39" s="140"/>
      <c r="H39" s="140" t="s">
        <v>15</v>
      </c>
      <c r="I39" s="10">
        <v>50</v>
      </c>
      <c r="J39" s="12"/>
      <c r="K39" s="127">
        <f t="shared" si="6"/>
        <v>0</v>
      </c>
      <c r="L39" s="134">
        <v>0</v>
      </c>
      <c r="M39" s="129">
        <f t="shared" si="1"/>
        <v>0</v>
      </c>
      <c r="N39" s="127">
        <f t="shared" si="2"/>
        <v>0</v>
      </c>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row>
    <row r="40" spans="1:54" s="115" customFormat="1" ht="23.25" customHeight="1" x14ac:dyDescent="0.25">
      <c r="A40" s="99" t="s">
        <v>344</v>
      </c>
      <c r="B40" s="285"/>
      <c r="C40" s="135" t="s">
        <v>345</v>
      </c>
      <c r="D40" s="142" t="s">
        <v>23</v>
      </c>
      <c r="E40" s="138" t="s">
        <v>285</v>
      </c>
      <c r="F40" s="139" t="s">
        <v>346</v>
      </c>
      <c r="G40" s="140"/>
      <c r="H40" s="140" t="s">
        <v>15</v>
      </c>
      <c r="I40" s="143">
        <v>61</v>
      </c>
      <c r="J40" s="12"/>
      <c r="K40" s="127">
        <f t="shared" si="6"/>
        <v>0</v>
      </c>
      <c r="L40" s="134">
        <v>0</v>
      </c>
      <c r="M40" s="129">
        <f t="shared" si="1"/>
        <v>0</v>
      </c>
      <c r="N40" s="127">
        <f t="shared" si="2"/>
        <v>0</v>
      </c>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row>
    <row r="41" spans="1:54" s="115" customFormat="1" ht="23.25" customHeight="1" x14ac:dyDescent="0.25">
      <c r="A41" s="99" t="s">
        <v>347</v>
      </c>
      <c r="B41" s="285"/>
      <c r="C41" s="135" t="s">
        <v>348</v>
      </c>
      <c r="D41" s="137" t="s">
        <v>23</v>
      </c>
      <c r="E41" s="138" t="s">
        <v>285</v>
      </c>
      <c r="F41" s="139" t="s">
        <v>349</v>
      </c>
      <c r="G41" s="140"/>
      <c r="H41" s="140" t="s">
        <v>15</v>
      </c>
      <c r="I41" s="10">
        <v>89</v>
      </c>
      <c r="J41" s="12"/>
      <c r="K41" s="127">
        <f t="shared" si="6"/>
        <v>0</v>
      </c>
      <c r="L41" s="134">
        <v>0</v>
      </c>
      <c r="M41" s="129">
        <f t="shared" si="1"/>
        <v>0</v>
      </c>
      <c r="N41" s="127">
        <f t="shared" si="2"/>
        <v>0</v>
      </c>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row>
    <row r="42" spans="1:54" s="115" customFormat="1" ht="23.25" customHeight="1" x14ac:dyDescent="0.25">
      <c r="A42" s="99" t="s">
        <v>350</v>
      </c>
      <c r="B42" s="285"/>
      <c r="C42" s="135" t="s">
        <v>351</v>
      </c>
      <c r="D42" s="137" t="s">
        <v>23</v>
      </c>
      <c r="E42" s="138" t="s">
        <v>285</v>
      </c>
      <c r="F42" s="139" t="s">
        <v>352</v>
      </c>
      <c r="G42" s="140"/>
      <c r="H42" s="140" t="s">
        <v>15</v>
      </c>
      <c r="I42" s="10">
        <v>184</v>
      </c>
      <c r="J42" s="12"/>
      <c r="K42" s="127">
        <f t="shared" si="6"/>
        <v>0</v>
      </c>
      <c r="L42" s="134">
        <v>0</v>
      </c>
      <c r="M42" s="129">
        <f t="shared" si="1"/>
        <v>0</v>
      </c>
      <c r="N42" s="127">
        <f t="shared" si="2"/>
        <v>0</v>
      </c>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row>
    <row r="43" spans="1:54" s="115" customFormat="1" ht="23.25" customHeight="1" x14ac:dyDescent="0.25">
      <c r="A43" s="99" t="s">
        <v>353</v>
      </c>
      <c r="B43" s="285"/>
      <c r="C43" s="135" t="s">
        <v>354</v>
      </c>
      <c r="D43" s="137" t="s">
        <v>23</v>
      </c>
      <c r="E43" s="138" t="s">
        <v>285</v>
      </c>
      <c r="F43" s="139" t="s">
        <v>355</v>
      </c>
      <c r="G43" s="140"/>
      <c r="H43" s="140" t="s">
        <v>15</v>
      </c>
      <c r="I43" s="10">
        <v>230</v>
      </c>
      <c r="J43" s="12"/>
      <c r="K43" s="127">
        <f t="shared" si="6"/>
        <v>0</v>
      </c>
      <c r="L43" s="134">
        <v>0</v>
      </c>
      <c r="M43" s="129">
        <f t="shared" si="1"/>
        <v>0</v>
      </c>
      <c r="N43" s="127">
        <f t="shared" si="2"/>
        <v>0</v>
      </c>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row>
    <row r="44" spans="1:54" s="115" customFormat="1" ht="23.25" customHeight="1" x14ac:dyDescent="0.25">
      <c r="A44" s="99" t="s">
        <v>356</v>
      </c>
      <c r="B44" s="285"/>
      <c r="C44" s="135" t="s">
        <v>357</v>
      </c>
      <c r="D44" s="137" t="s">
        <v>23</v>
      </c>
      <c r="E44" s="138" t="s">
        <v>285</v>
      </c>
      <c r="F44" s="139" t="s">
        <v>358</v>
      </c>
      <c r="G44" s="140"/>
      <c r="H44" s="140" t="s">
        <v>15</v>
      </c>
      <c r="I44" s="10">
        <v>266</v>
      </c>
      <c r="J44" s="12"/>
      <c r="K44" s="127">
        <f t="shared" si="6"/>
        <v>0</v>
      </c>
      <c r="L44" s="134">
        <v>0</v>
      </c>
      <c r="M44" s="129">
        <f t="shared" si="1"/>
        <v>0</v>
      </c>
      <c r="N44" s="127">
        <f t="shared" si="2"/>
        <v>0</v>
      </c>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row>
    <row r="45" spans="1:54" s="115" customFormat="1" ht="23.25" customHeight="1" x14ac:dyDescent="0.25">
      <c r="A45" s="99" t="s">
        <v>359</v>
      </c>
      <c r="B45" s="285"/>
      <c r="C45" s="135" t="s">
        <v>360</v>
      </c>
      <c r="D45" s="137" t="s">
        <v>23</v>
      </c>
      <c r="E45" s="138" t="s">
        <v>285</v>
      </c>
      <c r="F45" s="139" t="s">
        <v>361</v>
      </c>
      <c r="G45" s="140"/>
      <c r="H45" s="140" t="s">
        <v>15</v>
      </c>
      <c r="I45" s="10">
        <v>331</v>
      </c>
      <c r="J45" s="12"/>
      <c r="K45" s="127">
        <f t="shared" si="6"/>
        <v>0</v>
      </c>
      <c r="L45" s="134">
        <v>0</v>
      </c>
      <c r="M45" s="129">
        <f t="shared" si="1"/>
        <v>0</v>
      </c>
      <c r="N45" s="127">
        <f t="shared" si="2"/>
        <v>0</v>
      </c>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row>
    <row r="46" spans="1:54" s="115" customFormat="1" ht="23.25" customHeight="1" x14ac:dyDescent="0.25">
      <c r="A46" s="99"/>
      <c r="B46" s="285"/>
      <c r="C46" s="135" t="s">
        <v>362</v>
      </c>
      <c r="D46" s="137" t="s">
        <v>23</v>
      </c>
      <c r="E46" s="138" t="s">
        <v>285</v>
      </c>
      <c r="F46" s="139" t="s">
        <v>363</v>
      </c>
      <c r="G46" s="140"/>
      <c r="H46" s="140" t="s">
        <v>15</v>
      </c>
      <c r="I46" s="10">
        <v>432</v>
      </c>
      <c r="J46" s="12"/>
      <c r="K46" s="127">
        <f t="shared" si="6"/>
        <v>0</v>
      </c>
      <c r="L46" s="134">
        <v>0</v>
      </c>
      <c r="M46" s="129">
        <f t="shared" si="1"/>
        <v>0</v>
      </c>
      <c r="N46" s="127">
        <f t="shared" si="2"/>
        <v>0</v>
      </c>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row>
    <row r="47" spans="1:54" s="115" customFormat="1" ht="23.25" customHeight="1" x14ac:dyDescent="0.25">
      <c r="A47" s="99"/>
      <c r="B47" s="285"/>
      <c r="C47" s="135" t="s">
        <v>364</v>
      </c>
      <c r="D47" s="137" t="s">
        <v>23</v>
      </c>
      <c r="E47" s="138" t="s">
        <v>285</v>
      </c>
      <c r="F47" s="139" t="s">
        <v>365</v>
      </c>
      <c r="G47" s="140"/>
      <c r="H47" s="140" t="s">
        <v>15</v>
      </c>
      <c r="I47" s="10">
        <v>575</v>
      </c>
      <c r="J47" s="12"/>
      <c r="K47" s="127">
        <f t="shared" si="6"/>
        <v>0</v>
      </c>
      <c r="L47" s="134">
        <v>0</v>
      </c>
      <c r="M47" s="129">
        <f t="shared" si="1"/>
        <v>0</v>
      </c>
      <c r="N47" s="127">
        <f t="shared" si="2"/>
        <v>0</v>
      </c>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row>
    <row r="48" spans="1:54" s="115" customFormat="1" ht="23.25" customHeight="1" x14ac:dyDescent="0.25">
      <c r="A48" s="99"/>
      <c r="B48" s="285"/>
      <c r="C48" s="135" t="s">
        <v>366</v>
      </c>
      <c r="D48" s="137" t="s">
        <v>23</v>
      </c>
      <c r="E48" s="138" t="s">
        <v>285</v>
      </c>
      <c r="F48" s="139" t="s">
        <v>367</v>
      </c>
      <c r="G48" s="140"/>
      <c r="H48" s="140" t="s">
        <v>15</v>
      </c>
      <c r="I48" s="10">
        <v>635</v>
      </c>
      <c r="J48" s="12"/>
      <c r="K48" s="127">
        <f t="shared" si="6"/>
        <v>0</v>
      </c>
      <c r="L48" s="134">
        <v>0</v>
      </c>
      <c r="M48" s="129">
        <f t="shared" si="1"/>
        <v>0</v>
      </c>
      <c r="N48" s="127">
        <f t="shared" si="2"/>
        <v>0</v>
      </c>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row>
    <row r="49" spans="1:54" s="115" customFormat="1" ht="23.25" customHeight="1" x14ac:dyDescent="0.25">
      <c r="A49" s="99"/>
      <c r="B49" s="285"/>
      <c r="C49" s="135" t="s">
        <v>368</v>
      </c>
      <c r="D49" s="137" t="s">
        <v>23</v>
      </c>
      <c r="E49" s="138" t="s">
        <v>285</v>
      </c>
      <c r="F49" s="139" t="s">
        <v>369</v>
      </c>
      <c r="G49" s="140"/>
      <c r="H49" s="140" t="s">
        <v>15</v>
      </c>
      <c r="I49" s="10">
        <v>1606</v>
      </c>
      <c r="J49" s="12"/>
      <c r="K49" s="127">
        <f t="shared" si="6"/>
        <v>0</v>
      </c>
      <c r="L49" s="134">
        <v>0</v>
      </c>
      <c r="M49" s="129">
        <f t="shared" si="1"/>
        <v>0</v>
      </c>
      <c r="N49" s="127">
        <f t="shared" si="2"/>
        <v>0</v>
      </c>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row>
    <row r="50" spans="1:54" s="115" customFormat="1" ht="23.25" customHeight="1" x14ac:dyDescent="0.25">
      <c r="A50" s="99"/>
      <c r="B50" s="285"/>
      <c r="C50" s="135" t="s">
        <v>370</v>
      </c>
      <c r="D50" s="137" t="s">
        <v>23</v>
      </c>
      <c r="E50" s="138" t="s">
        <v>285</v>
      </c>
      <c r="F50" s="139" t="s">
        <v>371</v>
      </c>
      <c r="G50" s="140"/>
      <c r="H50" s="140" t="s">
        <v>15</v>
      </c>
      <c r="I50" s="10">
        <v>105</v>
      </c>
      <c r="J50" s="12"/>
      <c r="K50" s="127">
        <f t="shared" si="6"/>
        <v>0</v>
      </c>
      <c r="L50" s="134">
        <v>0</v>
      </c>
      <c r="M50" s="129">
        <f t="shared" si="1"/>
        <v>0</v>
      </c>
      <c r="N50" s="127">
        <f t="shared" si="2"/>
        <v>0</v>
      </c>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row>
    <row r="51" spans="1:54" s="115" customFormat="1" ht="23.25" customHeight="1" x14ac:dyDescent="0.25">
      <c r="A51" s="99"/>
      <c r="B51" s="285"/>
      <c r="C51" s="135" t="s">
        <v>372</v>
      </c>
      <c r="D51" s="137" t="s">
        <v>23</v>
      </c>
      <c r="E51" s="138" t="s">
        <v>285</v>
      </c>
      <c r="F51" s="139" t="s">
        <v>373</v>
      </c>
      <c r="G51" s="140"/>
      <c r="H51" s="140" t="s">
        <v>15</v>
      </c>
      <c r="I51" s="10">
        <v>127</v>
      </c>
      <c r="J51" s="12"/>
      <c r="K51" s="127">
        <f t="shared" si="6"/>
        <v>0</v>
      </c>
      <c r="L51" s="134">
        <v>0</v>
      </c>
      <c r="M51" s="129">
        <f t="shared" si="1"/>
        <v>0</v>
      </c>
      <c r="N51" s="127">
        <f t="shared" si="2"/>
        <v>0</v>
      </c>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row>
    <row r="52" spans="1:54" s="115" customFormat="1" ht="23.25" customHeight="1" x14ac:dyDescent="0.25">
      <c r="A52" s="99"/>
      <c r="B52" s="285"/>
      <c r="C52" s="135" t="s">
        <v>374</v>
      </c>
      <c r="D52" s="137" t="s">
        <v>23</v>
      </c>
      <c r="E52" s="138" t="s">
        <v>285</v>
      </c>
      <c r="F52" s="139" t="s">
        <v>375</v>
      </c>
      <c r="G52" s="140"/>
      <c r="H52" s="140" t="s">
        <v>15</v>
      </c>
      <c r="I52" s="10">
        <v>160</v>
      </c>
      <c r="J52" s="12"/>
      <c r="K52" s="127">
        <f t="shared" si="6"/>
        <v>0</v>
      </c>
      <c r="L52" s="134">
        <v>0</v>
      </c>
      <c r="M52" s="129">
        <f t="shared" si="1"/>
        <v>0</v>
      </c>
      <c r="N52" s="127">
        <f t="shared" si="2"/>
        <v>0</v>
      </c>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row>
    <row r="53" spans="1:54" s="115" customFormat="1" ht="23.25" customHeight="1" x14ac:dyDescent="0.25">
      <c r="A53" s="99"/>
      <c r="B53" s="286"/>
      <c r="C53" s="135" t="s">
        <v>376</v>
      </c>
      <c r="D53" s="137" t="s">
        <v>23</v>
      </c>
      <c r="E53" s="138" t="s">
        <v>285</v>
      </c>
      <c r="F53" s="139" t="s">
        <v>377</v>
      </c>
      <c r="G53" s="140"/>
      <c r="H53" s="140" t="s">
        <v>15</v>
      </c>
      <c r="I53" s="10">
        <v>270</v>
      </c>
      <c r="J53" s="12"/>
      <c r="K53" s="127">
        <f t="shared" si="6"/>
        <v>0</v>
      </c>
      <c r="L53" s="134">
        <v>0</v>
      </c>
      <c r="M53" s="129">
        <f t="shared" si="1"/>
        <v>0</v>
      </c>
      <c r="N53" s="127">
        <f t="shared" si="2"/>
        <v>0</v>
      </c>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row>
    <row r="54" spans="1:54" s="115" customFormat="1" ht="23.25" customHeight="1" x14ac:dyDescent="0.25">
      <c r="A54" s="99"/>
      <c r="B54" s="284" t="s">
        <v>284</v>
      </c>
      <c r="C54" s="135" t="s">
        <v>378</v>
      </c>
      <c r="D54" s="137" t="s">
        <v>23</v>
      </c>
      <c r="E54" s="138" t="s">
        <v>285</v>
      </c>
      <c r="F54" s="144" t="s">
        <v>379</v>
      </c>
      <c r="G54" s="140"/>
      <c r="H54" s="140" t="s">
        <v>15</v>
      </c>
      <c r="I54" s="10">
        <v>42</v>
      </c>
      <c r="J54" s="12"/>
      <c r="K54" s="127">
        <f t="shared" si="6"/>
        <v>0</v>
      </c>
      <c r="L54" s="134">
        <v>0</v>
      </c>
      <c r="M54" s="129">
        <f t="shared" si="1"/>
        <v>0</v>
      </c>
      <c r="N54" s="127">
        <f t="shared" si="2"/>
        <v>0</v>
      </c>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row>
    <row r="55" spans="1:54" s="115" customFormat="1" ht="23.25" customHeight="1" x14ac:dyDescent="0.25">
      <c r="A55" s="99"/>
      <c r="B55" s="285"/>
      <c r="C55" s="135" t="s">
        <v>380</v>
      </c>
      <c r="D55" s="137" t="s">
        <v>23</v>
      </c>
      <c r="E55" s="138" t="s">
        <v>285</v>
      </c>
      <c r="F55" s="144" t="s">
        <v>381</v>
      </c>
      <c r="G55" s="140"/>
      <c r="H55" s="140" t="s">
        <v>15</v>
      </c>
      <c r="I55" s="10">
        <v>92</v>
      </c>
      <c r="J55" s="12"/>
      <c r="K55" s="127">
        <f t="shared" si="6"/>
        <v>0</v>
      </c>
      <c r="L55" s="134">
        <v>0</v>
      </c>
      <c r="M55" s="129">
        <f t="shared" si="1"/>
        <v>0</v>
      </c>
      <c r="N55" s="127">
        <f t="shared" si="2"/>
        <v>0</v>
      </c>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row>
    <row r="56" spans="1:54" s="115" customFormat="1" ht="23.25" customHeight="1" x14ac:dyDescent="0.25">
      <c r="A56" s="99"/>
      <c r="B56" s="285"/>
      <c r="C56" s="130" t="s">
        <v>382</v>
      </c>
      <c r="D56" s="137" t="s">
        <v>23</v>
      </c>
      <c r="E56" s="138" t="s">
        <v>285</v>
      </c>
      <c r="F56" s="144" t="s">
        <v>383</v>
      </c>
      <c r="G56" s="140"/>
      <c r="H56" s="140" t="s">
        <v>15</v>
      </c>
      <c r="I56" s="10">
        <v>128</v>
      </c>
      <c r="J56" s="12"/>
      <c r="K56" s="127">
        <f t="shared" si="6"/>
        <v>0</v>
      </c>
      <c r="L56" s="134">
        <v>0</v>
      </c>
      <c r="M56" s="129">
        <f t="shared" si="1"/>
        <v>0</v>
      </c>
      <c r="N56" s="127">
        <f t="shared" si="2"/>
        <v>0</v>
      </c>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row>
    <row r="57" spans="1:54" s="115" customFormat="1" ht="23.25" customHeight="1" x14ac:dyDescent="0.25">
      <c r="A57" s="99"/>
      <c r="B57" s="285"/>
      <c r="C57" s="130" t="s">
        <v>384</v>
      </c>
      <c r="D57" s="137" t="s">
        <v>23</v>
      </c>
      <c r="E57" s="138" t="s">
        <v>285</v>
      </c>
      <c r="F57" s="144" t="s">
        <v>385</v>
      </c>
      <c r="G57" s="140"/>
      <c r="H57" s="140" t="s">
        <v>15</v>
      </c>
      <c r="I57" s="10">
        <v>839</v>
      </c>
      <c r="J57" s="12"/>
      <c r="K57" s="127">
        <f t="shared" si="6"/>
        <v>0</v>
      </c>
      <c r="L57" s="134">
        <v>0</v>
      </c>
      <c r="M57" s="129">
        <f t="shared" si="1"/>
        <v>0</v>
      </c>
      <c r="N57" s="127">
        <f t="shared" si="2"/>
        <v>0</v>
      </c>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row>
    <row r="58" spans="1:54" s="115" customFormat="1" ht="23.25" customHeight="1" x14ac:dyDescent="0.25">
      <c r="A58" s="99"/>
      <c r="B58" s="285"/>
      <c r="C58" s="130" t="s">
        <v>386</v>
      </c>
      <c r="D58" s="137" t="s">
        <v>23</v>
      </c>
      <c r="E58" s="138" t="s">
        <v>285</v>
      </c>
      <c r="F58" s="144" t="s">
        <v>387</v>
      </c>
      <c r="G58" s="140"/>
      <c r="H58" s="140" t="s">
        <v>15</v>
      </c>
      <c r="I58" s="10">
        <v>935</v>
      </c>
      <c r="J58" s="12"/>
      <c r="K58" s="127">
        <f t="shared" si="6"/>
        <v>0</v>
      </c>
      <c r="L58" s="134">
        <v>0</v>
      </c>
      <c r="M58" s="129">
        <f t="shared" si="1"/>
        <v>0</v>
      </c>
      <c r="N58" s="127">
        <f t="shared" si="2"/>
        <v>0</v>
      </c>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row>
    <row r="59" spans="1:54" s="115" customFormat="1" ht="23.25" customHeight="1" x14ac:dyDescent="0.25">
      <c r="A59" s="99"/>
      <c r="B59" s="285"/>
      <c r="C59" s="130" t="s">
        <v>388</v>
      </c>
      <c r="D59" s="137" t="s">
        <v>23</v>
      </c>
      <c r="E59" s="138" t="s">
        <v>285</v>
      </c>
      <c r="F59" s="144" t="s">
        <v>389</v>
      </c>
      <c r="G59" s="140"/>
      <c r="H59" s="140" t="s">
        <v>15</v>
      </c>
      <c r="I59" s="10">
        <v>684</v>
      </c>
      <c r="J59" s="12"/>
      <c r="K59" s="127">
        <f t="shared" si="6"/>
        <v>0</v>
      </c>
      <c r="L59" s="134">
        <v>0</v>
      </c>
      <c r="M59" s="129">
        <f t="shared" si="1"/>
        <v>0</v>
      </c>
      <c r="N59" s="127">
        <f t="shared" si="2"/>
        <v>0</v>
      </c>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row>
    <row r="60" spans="1:54" s="115" customFormat="1" ht="23.25" customHeight="1" x14ac:dyDescent="0.25">
      <c r="A60" s="99"/>
      <c r="B60" s="285"/>
      <c r="C60" s="130" t="s">
        <v>390</v>
      </c>
      <c r="D60" s="137" t="s">
        <v>23</v>
      </c>
      <c r="E60" s="138" t="s">
        <v>285</v>
      </c>
      <c r="F60" s="144" t="s">
        <v>391</v>
      </c>
      <c r="G60" s="140"/>
      <c r="H60" s="140" t="s">
        <v>15</v>
      </c>
      <c r="I60" s="10">
        <v>1648</v>
      </c>
      <c r="J60" s="12"/>
      <c r="K60" s="127">
        <f t="shared" si="6"/>
        <v>0</v>
      </c>
      <c r="L60" s="134">
        <v>0</v>
      </c>
      <c r="M60" s="129">
        <f t="shared" si="1"/>
        <v>0</v>
      </c>
      <c r="N60" s="127">
        <f t="shared" si="2"/>
        <v>0</v>
      </c>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row>
    <row r="61" spans="1:54" s="115" customFormat="1" ht="23.25" customHeight="1" x14ac:dyDescent="0.25">
      <c r="A61" s="99"/>
      <c r="B61" s="285"/>
      <c r="C61" s="130" t="s">
        <v>392</v>
      </c>
      <c r="D61" s="137" t="s">
        <v>23</v>
      </c>
      <c r="E61" s="138" t="s">
        <v>285</v>
      </c>
      <c r="F61" s="144" t="s">
        <v>393</v>
      </c>
      <c r="G61" s="140"/>
      <c r="H61" s="140" t="s">
        <v>15</v>
      </c>
      <c r="I61" s="10">
        <v>1715</v>
      </c>
      <c r="J61" s="12"/>
      <c r="K61" s="127">
        <f t="shared" si="6"/>
        <v>0</v>
      </c>
      <c r="L61" s="134">
        <v>0</v>
      </c>
      <c r="M61" s="129">
        <f t="shared" si="1"/>
        <v>0</v>
      </c>
      <c r="N61" s="127">
        <f t="shared" si="2"/>
        <v>0</v>
      </c>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row>
    <row r="62" spans="1:54" s="115" customFormat="1" ht="23.25" customHeight="1" x14ac:dyDescent="0.25">
      <c r="A62" s="99"/>
      <c r="B62" s="285"/>
      <c r="C62" s="135" t="s">
        <v>394</v>
      </c>
      <c r="D62" s="137" t="s">
        <v>23</v>
      </c>
      <c r="E62" s="138" t="s">
        <v>285</v>
      </c>
      <c r="F62" s="144" t="s">
        <v>395</v>
      </c>
      <c r="G62" s="140"/>
      <c r="H62" s="140" t="s">
        <v>15</v>
      </c>
      <c r="I62" s="10">
        <v>1695</v>
      </c>
      <c r="J62" s="12"/>
      <c r="K62" s="127">
        <f t="shared" si="6"/>
        <v>0</v>
      </c>
      <c r="L62" s="134">
        <v>0</v>
      </c>
      <c r="M62" s="129">
        <f t="shared" si="1"/>
        <v>0</v>
      </c>
      <c r="N62" s="127">
        <f t="shared" si="2"/>
        <v>0</v>
      </c>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row>
    <row r="63" spans="1:54" s="115" customFormat="1" ht="23.25" customHeight="1" x14ac:dyDescent="0.25">
      <c r="A63" s="99"/>
      <c r="B63" s="285"/>
      <c r="C63" s="135" t="s">
        <v>396</v>
      </c>
      <c r="D63" s="137" t="s">
        <v>23</v>
      </c>
      <c r="E63" s="138" t="s">
        <v>285</v>
      </c>
      <c r="F63" s="144" t="s">
        <v>397</v>
      </c>
      <c r="G63" s="140"/>
      <c r="H63" s="140" t="s">
        <v>15</v>
      </c>
      <c r="I63" s="10">
        <v>2701</v>
      </c>
      <c r="J63" s="12"/>
      <c r="K63" s="127">
        <f t="shared" si="6"/>
        <v>0</v>
      </c>
      <c r="L63" s="134">
        <v>0</v>
      </c>
      <c r="M63" s="129">
        <f t="shared" si="1"/>
        <v>0</v>
      </c>
      <c r="N63" s="127">
        <f t="shared" si="2"/>
        <v>0</v>
      </c>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row>
    <row r="64" spans="1:54" s="115" customFormat="1" ht="23.25" customHeight="1" x14ac:dyDescent="0.25">
      <c r="A64" s="99"/>
      <c r="B64" s="286"/>
      <c r="C64" s="135" t="s">
        <v>398</v>
      </c>
      <c r="D64" s="137" t="s">
        <v>23</v>
      </c>
      <c r="E64" s="138" t="s">
        <v>285</v>
      </c>
      <c r="F64" s="144" t="s">
        <v>399</v>
      </c>
      <c r="G64" s="140"/>
      <c r="H64" s="140" t="s">
        <v>15</v>
      </c>
      <c r="I64" s="10">
        <v>2846</v>
      </c>
      <c r="J64" s="12"/>
      <c r="K64" s="127">
        <f t="shared" si="6"/>
        <v>0</v>
      </c>
      <c r="L64" s="134">
        <v>0</v>
      </c>
      <c r="M64" s="129">
        <f t="shared" si="1"/>
        <v>0</v>
      </c>
      <c r="N64" s="127">
        <f t="shared" si="2"/>
        <v>0</v>
      </c>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row>
    <row r="65" spans="1:54" s="115" customFormat="1" ht="23.25" customHeight="1" x14ac:dyDescent="0.25">
      <c r="A65" s="99" t="s">
        <v>400</v>
      </c>
      <c r="B65" s="283" t="s">
        <v>401</v>
      </c>
      <c r="C65" s="144" t="s">
        <v>402</v>
      </c>
      <c r="D65" s="145" t="s">
        <v>23</v>
      </c>
      <c r="E65" s="131" t="s">
        <v>286</v>
      </c>
      <c r="F65" s="132" t="s">
        <v>403</v>
      </c>
      <c r="G65" s="133"/>
      <c r="H65" s="133" t="s">
        <v>15</v>
      </c>
      <c r="I65" s="10">
        <v>821</v>
      </c>
      <c r="J65" s="12"/>
      <c r="K65" s="127">
        <f>SUM(I65*J65)</f>
        <v>0</v>
      </c>
      <c r="L65" s="134">
        <v>0</v>
      </c>
      <c r="M65" s="129">
        <f>SUM(K65*L65)</f>
        <v>0</v>
      </c>
      <c r="N65" s="127">
        <f>SUM(K65+M65)</f>
        <v>0</v>
      </c>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row>
    <row r="66" spans="1:54" s="115" customFormat="1" ht="23.25" customHeight="1" x14ac:dyDescent="0.25">
      <c r="A66" s="99" t="s">
        <v>404</v>
      </c>
      <c r="B66" s="283"/>
      <c r="C66" s="144" t="s">
        <v>405</v>
      </c>
      <c r="D66" s="145" t="s">
        <v>23</v>
      </c>
      <c r="E66" s="131" t="s">
        <v>286</v>
      </c>
      <c r="F66" s="132" t="s">
        <v>406</v>
      </c>
      <c r="G66" s="133"/>
      <c r="H66" s="133" t="s">
        <v>15</v>
      </c>
      <c r="I66" s="10">
        <v>926</v>
      </c>
      <c r="J66" s="12"/>
      <c r="K66" s="127">
        <f>SUM(I66*J66)</f>
        <v>0</v>
      </c>
      <c r="L66" s="134">
        <v>0</v>
      </c>
      <c r="M66" s="129">
        <f>SUM(K66*L66)</f>
        <v>0</v>
      </c>
      <c r="N66" s="127">
        <f>SUM(K66+M66)</f>
        <v>0</v>
      </c>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row>
    <row r="67" spans="1:54" s="115" customFormat="1" ht="23.25" customHeight="1" x14ac:dyDescent="0.25">
      <c r="A67" s="99" t="s">
        <v>407</v>
      </c>
      <c r="B67" s="283"/>
      <c r="C67" s="144" t="s">
        <v>408</v>
      </c>
      <c r="D67" s="145" t="s">
        <v>23</v>
      </c>
      <c r="E67" s="131" t="s">
        <v>286</v>
      </c>
      <c r="F67" s="132" t="s">
        <v>409</v>
      </c>
      <c r="G67" s="133"/>
      <c r="H67" s="133" t="s">
        <v>15</v>
      </c>
      <c r="I67" s="10">
        <v>920</v>
      </c>
      <c r="J67" s="12"/>
      <c r="K67" s="127">
        <f>SUM(I67*J67)</f>
        <v>0</v>
      </c>
      <c r="L67" s="134">
        <v>0</v>
      </c>
      <c r="M67" s="129">
        <f>SUM(K67*L67)</f>
        <v>0</v>
      </c>
      <c r="N67" s="127">
        <f>SUM(K67+M67)</f>
        <v>0</v>
      </c>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row>
    <row r="68" spans="1:54" s="115" customFormat="1" ht="23.25" customHeight="1" x14ac:dyDescent="0.25">
      <c r="A68" s="99" t="s">
        <v>410</v>
      </c>
      <c r="B68" s="283"/>
      <c r="C68" s="144" t="s">
        <v>411</v>
      </c>
      <c r="D68" s="145" t="s">
        <v>23</v>
      </c>
      <c r="E68" s="131" t="s">
        <v>286</v>
      </c>
      <c r="F68" s="132" t="s">
        <v>412</v>
      </c>
      <c r="G68" s="133"/>
      <c r="H68" s="133" t="s">
        <v>15</v>
      </c>
      <c r="I68" s="10">
        <v>1221</v>
      </c>
      <c r="J68" s="12"/>
      <c r="K68" s="127">
        <f>SUM(I68*J68)</f>
        <v>0</v>
      </c>
      <c r="L68" s="134">
        <v>0</v>
      </c>
      <c r="M68" s="129">
        <f>SUM(K68*L68)</f>
        <v>0</v>
      </c>
      <c r="N68" s="127">
        <f>SUM(K68+M68)</f>
        <v>0</v>
      </c>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row>
    <row r="69" spans="1:54" s="115" customFormat="1" ht="23.25" customHeight="1" x14ac:dyDescent="0.25">
      <c r="A69" s="99"/>
      <c r="B69" s="273" t="s">
        <v>413</v>
      </c>
      <c r="C69" s="130" t="s">
        <v>414</v>
      </c>
      <c r="D69" s="11" t="s">
        <v>23</v>
      </c>
      <c r="E69" s="131" t="s">
        <v>289</v>
      </c>
      <c r="F69" s="132" t="s">
        <v>288</v>
      </c>
      <c r="G69" s="133"/>
      <c r="H69" s="133" t="s">
        <v>15</v>
      </c>
      <c r="I69" s="10">
        <v>590</v>
      </c>
      <c r="J69" s="12"/>
      <c r="K69" s="127">
        <f t="shared" ref="K69:K72" si="21">SUM(I69*J69)</f>
        <v>0</v>
      </c>
      <c r="L69" s="128">
        <v>0.2</v>
      </c>
      <c r="M69" s="129">
        <f>SUM(K69*L69)</f>
        <v>0</v>
      </c>
      <c r="N69" s="127">
        <f>SUM(K69+M69)</f>
        <v>0</v>
      </c>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row>
    <row r="70" spans="1:54" s="115" customFormat="1" ht="23.25" customHeight="1" x14ac:dyDescent="0.25">
      <c r="A70" s="99"/>
      <c r="B70" s="287"/>
      <c r="C70" s="146" t="s">
        <v>415</v>
      </c>
      <c r="D70" s="147" t="s">
        <v>23</v>
      </c>
      <c r="E70" s="148" t="s">
        <v>289</v>
      </c>
      <c r="F70" s="149" t="s">
        <v>416</v>
      </c>
      <c r="G70" s="150"/>
      <c r="H70" s="150" t="s">
        <v>15</v>
      </c>
      <c r="I70" s="10">
        <v>61</v>
      </c>
      <c r="J70" s="12"/>
      <c r="K70" s="127">
        <f t="shared" si="21"/>
        <v>0</v>
      </c>
      <c r="L70" s="128">
        <v>0.2</v>
      </c>
      <c r="M70" s="129">
        <f t="shared" ref="M70:M72" si="22">SUM(K70*L70)</f>
        <v>0</v>
      </c>
      <c r="N70" s="127">
        <f t="shared" ref="N70:N72" si="23">SUM(K70+M70)</f>
        <v>0</v>
      </c>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row>
    <row r="71" spans="1:54" s="115" customFormat="1" ht="22.5" customHeight="1" x14ac:dyDescent="0.25">
      <c r="A71" s="99"/>
      <c r="B71" s="274"/>
      <c r="C71" s="146" t="s">
        <v>417</v>
      </c>
      <c r="D71" s="147" t="s">
        <v>23</v>
      </c>
      <c r="E71" s="148" t="s">
        <v>289</v>
      </c>
      <c r="F71" s="149" t="s">
        <v>418</v>
      </c>
      <c r="G71" s="150"/>
      <c r="H71" s="150" t="s">
        <v>15</v>
      </c>
      <c r="I71" s="10">
        <v>97</v>
      </c>
      <c r="J71" s="12"/>
      <c r="K71" s="127">
        <f t="shared" si="21"/>
        <v>0</v>
      </c>
      <c r="L71" s="128">
        <v>0.2</v>
      </c>
      <c r="M71" s="129">
        <f t="shared" si="22"/>
        <v>0</v>
      </c>
      <c r="N71" s="127">
        <f t="shared" si="23"/>
        <v>0</v>
      </c>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row>
    <row r="72" spans="1:54" s="115" customFormat="1" ht="28.5" customHeight="1" x14ac:dyDescent="0.25">
      <c r="A72" s="99"/>
      <c r="B72" s="151" t="s">
        <v>419</v>
      </c>
      <c r="C72" s="135" t="s">
        <v>420</v>
      </c>
      <c r="D72" s="145" t="s">
        <v>23</v>
      </c>
      <c r="E72" s="131" t="s">
        <v>254</v>
      </c>
      <c r="F72" s="144" t="s">
        <v>421</v>
      </c>
      <c r="G72" s="136"/>
      <c r="H72" s="133" t="s">
        <v>40</v>
      </c>
      <c r="I72" s="10">
        <v>19</v>
      </c>
      <c r="J72" s="12"/>
      <c r="K72" s="127">
        <f t="shared" si="21"/>
        <v>0</v>
      </c>
      <c r="L72" s="134">
        <v>0</v>
      </c>
      <c r="M72" s="129">
        <f t="shared" si="22"/>
        <v>0</v>
      </c>
      <c r="N72" s="127">
        <f t="shared" si="23"/>
        <v>0</v>
      </c>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row>
    <row r="73" spans="1:54" s="115" customFormat="1" ht="23.25" customHeight="1" x14ac:dyDescent="0.25">
      <c r="A73" s="99" t="s">
        <v>422</v>
      </c>
      <c r="B73" s="283" t="s">
        <v>423</v>
      </c>
      <c r="C73" s="144" t="s">
        <v>424</v>
      </c>
      <c r="D73" s="145" t="s">
        <v>23</v>
      </c>
      <c r="E73" s="131" t="s">
        <v>254</v>
      </c>
      <c r="F73" s="132" t="s">
        <v>266</v>
      </c>
      <c r="G73" s="133"/>
      <c r="H73" s="133" t="s">
        <v>40</v>
      </c>
      <c r="I73" s="10">
        <v>61</v>
      </c>
      <c r="J73" s="12"/>
      <c r="K73" s="127">
        <f t="shared" si="6"/>
        <v>0</v>
      </c>
      <c r="L73" s="134">
        <v>0</v>
      </c>
      <c r="M73" s="129">
        <f t="shared" si="1"/>
        <v>0</v>
      </c>
      <c r="N73" s="127">
        <f t="shared" si="2"/>
        <v>0</v>
      </c>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row>
    <row r="74" spans="1:54" s="115" customFormat="1" ht="23.25" customHeight="1" x14ac:dyDescent="0.25">
      <c r="A74" s="99" t="s">
        <v>425</v>
      </c>
      <c r="B74" s="283"/>
      <c r="C74" s="144" t="s">
        <v>426</v>
      </c>
      <c r="D74" s="145" t="s">
        <v>23</v>
      </c>
      <c r="E74" s="131" t="s">
        <v>254</v>
      </c>
      <c r="F74" s="132" t="s">
        <v>267</v>
      </c>
      <c r="G74" s="133"/>
      <c r="H74" s="133" t="s">
        <v>40</v>
      </c>
      <c r="I74" s="10">
        <v>76</v>
      </c>
      <c r="J74" s="12"/>
      <c r="K74" s="127">
        <f t="shared" si="6"/>
        <v>0</v>
      </c>
      <c r="L74" s="134">
        <v>0</v>
      </c>
      <c r="M74" s="129">
        <f t="shared" si="1"/>
        <v>0</v>
      </c>
      <c r="N74" s="127">
        <f t="shared" si="2"/>
        <v>0</v>
      </c>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row>
    <row r="75" spans="1:54" s="115" customFormat="1" ht="23.25" customHeight="1" x14ac:dyDescent="0.25">
      <c r="A75" s="99" t="s">
        <v>427</v>
      </c>
      <c r="B75" s="283"/>
      <c r="C75" s="152" t="s">
        <v>428</v>
      </c>
      <c r="D75" s="153" t="s">
        <v>23</v>
      </c>
      <c r="E75" s="131" t="s">
        <v>254</v>
      </c>
      <c r="F75" s="132" t="s">
        <v>268</v>
      </c>
      <c r="G75" s="133"/>
      <c r="H75" s="133" t="s">
        <v>40</v>
      </c>
      <c r="I75" s="10">
        <v>89</v>
      </c>
      <c r="J75" s="12"/>
      <c r="K75" s="127">
        <f t="shared" si="6"/>
        <v>0</v>
      </c>
      <c r="L75" s="134">
        <v>0</v>
      </c>
      <c r="M75" s="129">
        <f t="shared" si="1"/>
        <v>0</v>
      </c>
      <c r="N75" s="127">
        <f t="shared" si="2"/>
        <v>0</v>
      </c>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row>
    <row r="76" spans="1:54" s="115" customFormat="1" ht="23.25" customHeight="1" x14ac:dyDescent="0.25">
      <c r="A76" s="99" t="s">
        <v>429</v>
      </c>
      <c r="B76" s="283" t="s">
        <v>430</v>
      </c>
      <c r="C76" s="130" t="s">
        <v>431</v>
      </c>
      <c r="D76" s="11" t="s">
        <v>23</v>
      </c>
      <c r="E76" s="131" t="s">
        <v>254</v>
      </c>
      <c r="F76" s="132" t="s">
        <v>269</v>
      </c>
      <c r="G76" s="133"/>
      <c r="H76" s="133" t="s">
        <v>40</v>
      </c>
      <c r="I76" s="10">
        <v>97</v>
      </c>
      <c r="J76" s="12"/>
      <c r="K76" s="127">
        <f t="shared" si="6"/>
        <v>0</v>
      </c>
      <c r="L76" s="134">
        <v>0</v>
      </c>
      <c r="M76" s="129">
        <f t="shared" si="1"/>
        <v>0</v>
      </c>
      <c r="N76" s="127">
        <f t="shared" si="2"/>
        <v>0</v>
      </c>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row>
    <row r="77" spans="1:54" s="115" customFormat="1" ht="23.25" customHeight="1" x14ac:dyDescent="0.25">
      <c r="A77" s="99" t="s">
        <v>432</v>
      </c>
      <c r="B77" s="283"/>
      <c r="C77" s="130" t="s">
        <v>433</v>
      </c>
      <c r="D77" s="11" t="s">
        <v>23</v>
      </c>
      <c r="E77" s="131" t="s">
        <v>254</v>
      </c>
      <c r="F77" s="132" t="s">
        <v>270</v>
      </c>
      <c r="G77" s="133"/>
      <c r="H77" s="133" t="s">
        <v>40</v>
      </c>
      <c r="I77" s="10">
        <v>150</v>
      </c>
      <c r="J77" s="12"/>
      <c r="K77" s="127">
        <f t="shared" si="6"/>
        <v>0</v>
      </c>
      <c r="L77" s="134">
        <v>0</v>
      </c>
      <c r="M77" s="129">
        <f t="shared" si="1"/>
        <v>0</v>
      </c>
      <c r="N77" s="127">
        <f t="shared" si="2"/>
        <v>0</v>
      </c>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row>
    <row r="78" spans="1:54" s="115" customFormat="1" ht="23.25" customHeight="1" x14ac:dyDescent="0.25">
      <c r="A78" s="99" t="s">
        <v>434</v>
      </c>
      <c r="B78" s="283"/>
      <c r="C78" s="130" t="s">
        <v>435</v>
      </c>
      <c r="D78" s="11" t="s">
        <v>23</v>
      </c>
      <c r="E78" s="131" t="s">
        <v>254</v>
      </c>
      <c r="F78" s="132" t="s">
        <v>271</v>
      </c>
      <c r="G78" s="133"/>
      <c r="H78" s="133" t="s">
        <v>40</v>
      </c>
      <c r="I78" s="10">
        <v>164</v>
      </c>
      <c r="J78" s="12"/>
      <c r="K78" s="127">
        <f t="shared" si="6"/>
        <v>0</v>
      </c>
      <c r="L78" s="134">
        <v>0</v>
      </c>
      <c r="M78" s="129">
        <f t="shared" si="1"/>
        <v>0</v>
      </c>
      <c r="N78" s="127">
        <f t="shared" si="2"/>
        <v>0</v>
      </c>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row>
    <row r="79" spans="1:54" s="115" customFormat="1" ht="23.25" customHeight="1" x14ac:dyDescent="0.25">
      <c r="A79" s="99" t="s">
        <v>436</v>
      </c>
      <c r="B79" s="283" t="s">
        <v>437</v>
      </c>
      <c r="C79" s="144" t="s">
        <v>438</v>
      </c>
      <c r="D79" s="145" t="s">
        <v>23</v>
      </c>
      <c r="E79" s="131" t="s">
        <v>254</v>
      </c>
      <c r="F79" s="132" t="s">
        <v>272</v>
      </c>
      <c r="G79" s="133"/>
      <c r="H79" s="133" t="s">
        <v>40</v>
      </c>
      <c r="I79" s="10">
        <v>20</v>
      </c>
      <c r="J79" s="12"/>
      <c r="K79" s="127">
        <f t="shared" si="6"/>
        <v>0</v>
      </c>
      <c r="L79" s="134">
        <v>0</v>
      </c>
      <c r="M79" s="129">
        <f t="shared" si="1"/>
        <v>0</v>
      </c>
      <c r="N79" s="127">
        <f t="shared" si="2"/>
        <v>0</v>
      </c>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row>
    <row r="80" spans="1:54" s="115" customFormat="1" ht="23.25" customHeight="1" x14ac:dyDescent="0.25">
      <c r="A80" s="99" t="s">
        <v>439</v>
      </c>
      <c r="B80" s="283"/>
      <c r="C80" s="152" t="s">
        <v>440</v>
      </c>
      <c r="D80" s="153" t="s">
        <v>23</v>
      </c>
      <c r="E80" s="131" t="s">
        <v>254</v>
      </c>
      <c r="F80" s="132" t="s">
        <v>273</v>
      </c>
      <c r="G80" s="133"/>
      <c r="H80" s="133" t="s">
        <v>40</v>
      </c>
      <c r="I80" s="10">
        <v>23</v>
      </c>
      <c r="J80" s="12"/>
      <c r="K80" s="127">
        <f t="shared" si="6"/>
        <v>0</v>
      </c>
      <c r="L80" s="134">
        <v>0</v>
      </c>
      <c r="M80" s="129">
        <f t="shared" si="1"/>
        <v>0</v>
      </c>
      <c r="N80" s="127">
        <f t="shared" si="2"/>
        <v>0</v>
      </c>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row>
    <row r="81" spans="1:54" s="115" customFormat="1" ht="23.25" customHeight="1" x14ac:dyDescent="0.25">
      <c r="A81" s="99" t="s">
        <v>441</v>
      </c>
      <c r="B81" s="283"/>
      <c r="C81" s="144" t="s">
        <v>442</v>
      </c>
      <c r="D81" s="145" t="s">
        <v>23</v>
      </c>
      <c r="E81" s="131" t="s">
        <v>254</v>
      </c>
      <c r="F81" s="132" t="s">
        <v>274</v>
      </c>
      <c r="G81" s="133"/>
      <c r="H81" s="133" t="s">
        <v>40</v>
      </c>
      <c r="I81" s="10">
        <v>37</v>
      </c>
      <c r="J81" s="12"/>
      <c r="K81" s="127">
        <f t="shared" si="6"/>
        <v>0</v>
      </c>
      <c r="L81" s="134">
        <v>0</v>
      </c>
      <c r="M81" s="129">
        <f t="shared" si="1"/>
        <v>0</v>
      </c>
      <c r="N81" s="127">
        <f t="shared" si="2"/>
        <v>0</v>
      </c>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row>
    <row r="82" spans="1:54" s="115" customFormat="1" ht="23.25" customHeight="1" x14ac:dyDescent="0.25">
      <c r="A82" s="99" t="s">
        <v>443</v>
      </c>
      <c r="B82" s="283" t="s">
        <v>444</v>
      </c>
      <c r="C82" s="152" t="s">
        <v>445</v>
      </c>
      <c r="D82" s="153" t="s">
        <v>23</v>
      </c>
      <c r="E82" s="131" t="s">
        <v>254</v>
      </c>
      <c r="F82" s="132" t="s">
        <v>275</v>
      </c>
      <c r="G82" s="133"/>
      <c r="H82" s="133" t="s">
        <v>40</v>
      </c>
      <c r="I82" s="10">
        <v>68</v>
      </c>
      <c r="J82" s="12"/>
      <c r="K82" s="127">
        <f t="shared" si="6"/>
        <v>0</v>
      </c>
      <c r="L82" s="134">
        <v>0</v>
      </c>
      <c r="M82" s="129">
        <f t="shared" si="1"/>
        <v>0</v>
      </c>
      <c r="N82" s="127">
        <f t="shared" si="2"/>
        <v>0</v>
      </c>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row>
    <row r="83" spans="1:54" s="115" customFormat="1" ht="23.25" customHeight="1" x14ac:dyDescent="0.25">
      <c r="A83" s="99" t="s">
        <v>446</v>
      </c>
      <c r="B83" s="283"/>
      <c r="C83" s="144" t="s">
        <v>447</v>
      </c>
      <c r="D83" s="145" t="s">
        <v>23</v>
      </c>
      <c r="E83" s="131" t="s">
        <v>254</v>
      </c>
      <c r="F83" s="132" t="s">
        <v>276</v>
      </c>
      <c r="G83" s="133"/>
      <c r="H83" s="133" t="s">
        <v>40</v>
      </c>
      <c r="I83" s="10">
        <v>109</v>
      </c>
      <c r="J83" s="12"/>
      <c r="K83" s="127">
        <f t="shared" si="6"/>
        <v>0</v>
      </c>
      <c r="L83" s="134">
        <v>0</v>
      </c>
      <c r="M83" s="129">
        <f t="shared" si="1"/>
        <v>0</v>
      </c>
      <c r="N83" s="127">
        <f t="shared" si="2"/>
        <v>0</v>
      </c>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row>
    <row r="84" spans="1:54" s="115" customFormat="1" ht="23.25" customHeight="1" x14ac:dyDescent="0.25">
      <c r="A84" s="99" t="s">
        <v>448</v>
      </c>
      <c r="B84" s="283"/>
      <c r="C84" s="152" t="s">
        <v>449</v>
      </c>
      <c r="D84" s="153" t="s">
        <v>23</v>
      </c>
      <c r="E84" s="131" t="s">
        <v>254</v>
      </c>
      <c r="F84" s="132" t="s">
        <v>277</v>
      </c>
      <c r="G84" s="133"/>
      <c r="H84" s="133" t="s">
        <v>40</v>
      </c>
      <c r="I84" s="10">
        <v>160</v>
      </c>
      <c r="J84" s="12"/>
      <c r="K84" s="127">
        <f t="shared" si="6"/>
        <v>0</v>
      </c>
      <c r="L84" s="134">
        <v>0</v>
      </c>
      <c r="M84" s="129">
        <f t="shared" si="1"/>
        <v>0</v>
      </c>
      <c r="N84" s="127">
        <f t="shared" si="2"/>
        <v>0</v>
      </c>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row>
    <row r="85" spans="1:54" s="115" customFormat="1" ht="23.25" customHeight="1" x14ac:dyDescent="0.25">
      <c r="A85" s="99" t="s">
        <v>450</v>
      </c>
      <c r="B85" s="283" t="s">
        <v>451</v>
      </c>
      <c r="C85" s="152" t="s">
        <v>452</v>
      </c>
      <c r="D85" s="153" t="s">
        <v>23</v>
      </c>
      <c r="E85" s="131" t="s">
        <v>254</v>
      </c>
      <c r="F85" s="132" t="s">
        <v>278</v>
      </c>
      <c r="G85" s="133"/>
      <c r="H85" s="133" t="s">
        <v>40</v>
      </c>
      <c r="I85" s="10">
        <v>108</v>
      </c>
      <c r="J85" s="12"/>
      <c r="K85" s="127">
        <f t="shared" si="6"/>
        <v>0</v>
      </c>
      <c r="L85" s="134">
        <v>0</v>
      </c>
      <c r="M85" s="129">
        <f t="shared" si="1"/>
        <v>0</v>
      </c>
      <c r="N85" s="127">
        <f t="shared" si="2"/>
        <v>0</v>
      </c>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row>
    <row r="86" spans="1:54" s="115" customFormat="1" ht="23.25" customHeight="1" x14ac:dyDescent="0.25">
      <c r="A86" s="99" t="s">
        <v>453</v>
      </c>
      <c r="B86" s="283"/>
      <c r="C86" s="144" t="s">
        <v>454</v>
      </c>
      <c r="D86" s="145" t="s">
        <v>23</v>
      </c>
      <c r="E86" s="131" t="s">
        <v>254</v>
      </c>
      <c r="F86" s="132" t="s">
        <v>279</v>
      </c>
      <c r="G86" s="133"/>
      <c r="H86" s="133" t="s">
        <v>40</v>
      </c>
      <c r="I86" s="10">
        <v>171</v>
      </c>
      <c r="J86" s="12"/>
      <c r="K86" s="127">
        <f t="shared" si="6"/>
        <v>0</v>
      </c>
      <c r="L86" s="134">
        <v>0</v>
      </c>
      <c r="M86" s="129">
        <f t="shared" si="1"/>
        <v>0</v>
      </c>
      <c r="N86" s="127">
        <f t="shared" si="2"/>
        <v>0</v>
      </c>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row>
    <row r="87" spans="1:54" s="115" customFormat="1" ht="23.25" customHeight="1" x14ac:dyDescent="0.25">
      <c r="A87" s="99" t="s">
        <v>455</v>
      </c>
      <c r="B87" s="283"/>
      <c r="C87" s="152" t="s">
        <v>456</v>
      </c>
      <c r="D87" s="153" t="s">
        <v>23</v>
      </c>
      <c r="E87" s="131" t="s">
        <v>254</v>
      </c>
      <c r="F87" s="132" t="s">
        <v>280</v>
      </c>
      <c r="G87" s="133"/>
      <c r="H87" s="133" t="s">
        <v>40</v>
      </c>
      <c r="I87" s="10">
        <v>189</v>
      </c>
      <c r="J87" s="12"/>
      <c r="K87" s="127">
        <f t="shared" si="6"/>
        <v>0</v>
      </c>
      <c r="L87" s="134">
        <v>0</v>
      </c>
      <c r="M87" s="129">
        <f t="shared" si="1"/>
        <v>0</v>
      </c>
      <c r="N87" s="127">
        <f t="shared" si="2"/>
        <v>0</v>
      </c>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row>
    <row r="88" spans="1:54" s="115" customFormat="1" ht="23.25" customHeight="1" x14ac:dyDescent="0.25">
      <c r="A88" s="99" t="s">
        <v>457</v>
      </c>
      <c r="B88" s="283" t="s">
        <v>458</v>
      </c>
      <c r="C88" s="152" t="s">
        <v>459</v>
      </c>
      <c r="D88" s="153" t="s">
        <v>23</v>
      </c>
      <c r="E88" s="131" t="s">
        <v>254</v>
      </c>
      <c r="F88" s="132" t="s">
        <v>281</v>
      </c>
      <c r="G88" s="133"/>
      <c r="H88" s="133" t="s">
        <v>40</v>
      </c>
      <c r="I88" s="10">
        <v>31</v>
      </c>
      <c r="J88" s="12"/>
      <c r="K88" s="127">
        <f t="shared" si="6"/>
        <v>0</v>
      </c>
      <c r="L88" s="134">
        <v>0</v>
      </c>
      <c r="M88" s="129">
        <f t="shared" si="1"/>
        <v>0</v>
      </c>
      <c r="N88" s="127">
        <f t="shared" si="2"/>
        <v>0</v>
      </c>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row>
    <row r="89" spans="1:54" s="115" customFormat="1" ht="23.25" customHeight="1" x14ac:dyDescent="0.25">
      <c r="A89" s="99" t="s">
        <v>460</v>
      </c>
      <c r="B89" s="283"/>
      <c r="C89" s="152" t="s">
        <v>461</v>
      </c>
      <c r="D89" s="153" t="s">
        <v>23</v>
      </c>
      <c r="E89" s="131" t="s">
        <v>254</v>
      </c>
      <c r="F89" s="132" t="s">
        <v>282</v>
      </c>
      <c r="G89" s="133"/>
      <c r="H89" s="133" t="s">
        <v>40</v>
      </c>
      <c r="I89" s="10">
        <v>41</v>
      </c>
      <c r="J89" s="12"/>
      <c r="K89" s="127">
        <f t="shared" si="6"/>
        <v>0</v>
      </c>
      <c r="L89" s="134">
        <v>0</v>
      </c>
      <c r="M89" s="129">
        <f t="shared" si="1"/>
        <v>0</v>
      </c>
      <c r="N89" s="127">
        <f t="shared" si="2"/>
        <v>0</v>
      </c>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row>
    <row r="90" spans="1:54" s="115" customFormat="1" ht="23.25" customHeight="1" x14ac:dyDescent="0.25">
      <c r="A90" s="99" t="s">
        <v>462</v>
      </c>
      <c r="B90" s="283"/>
      <c r="C90" s="152" t="s">
        <v>463</v>
      </c>
      <c r="D90" s="153" t="s">
        <v>23</v>
      </c>
      <c r="E90" s="131" t="s">
        <v>254</v>
      </c>
      <c r="F90" s="132" t="s">
        <v>283</v>
      </c>
      <c r="G90" s="133"/>
      <c r="H90" s="133" t="s">
        <v>40</v>
      </c>
      <c r="I90" s="10">
        <v>59</v>
      </c>
      <c r="J90" s="12"/>
      <c r="K90" s="127">
        <f t="shared" si="6"/>
        <v>0</v>
      </c>
      <c r="L90" s="134">
        <v>0</v>
      </c>
      <c r="M90" s="129">
        <f t="shared" si="1"/>
        <v>0</v>
      </c>
      <c r="N90" s="127">
        <f t="shared" si="2"/>
        <v>0</v>
      </c>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row>
    <row r="91" spans="1:54" s="115" customFormat="1" ht="27.75" x14ac:dyDescent="0.25">
      <c r="A91" s="99"/>
      <c r="B91" s="283" t="s">
        <v>464</v>
      </c>
      <c r="C91" s="130" t="s">
        <v>465</v>
      </c>
      <c r="D91" s="11" t="s">
        <v>9</v>
      </c>
      <c r="E91" s="131" t="s">
        <v>466</v>
      </c>
      <c r="F91" s="125" t="s">
        <v>467</v>
      </c>
      <c r="G91" s="136" t="s">
        <v>310</v>
      </c>
      <c r="H91" s="136" t="s">
        <v>101</v>
      </c>
      <c r="I91" s="10"/>
      <c r="J91" s="12"/>
      <c r="K91" s="127">
        <f t="shared" si="6"/>
        <v>0</v>
      </c>
      <c r="L91" s="128">
        <v>0.2</v>
      </c>
      <c r="M91" s="127">
        <v>0</v>
      </c>
      <c r="N91" s="127">
        <v>0</v>
      </c>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row>
    <row r="92" spans="1:54" s="115" customFormat="1" ht="27.75" x14ac:dyDescent="0.25">
      <c r="A92" s="99"/>
      <c r="B92" s="283"/>
      <c r="C92" s="130" t="s">
        <v>468</v>
      </c>
      <c r="D92" s="11" t="s">
        <v>9</v>
      </c>
      <c r="E92" s="131" t="s">
        <v>466</v>
      </c>
      <c r="F92" s="125" t="s">
        <v>469</v>
      </c>
      <c r="G92" s="136" t="s">
        <v>310</v>
      </c>
      <c r="H92" s="136" t="s">
        <v>101</v>
      </c>
      <c r="I92" s="10"/>
      <c r="J92" s="12"/>
      <c r="K92" s="127">
        <f t="shared" si="6"/>
        <v>0</v>
      </c>
      <c r="L92" s="128">
        <v>0.2</v>
      </c>
      <c r="M92" s="127">
        <v>0</v>
      </c>
      <c r="N92" s="127">
        <v>0</v>
      </c>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row>
    <row r="93" spans="1:54" s="115" customFormat="1" ht="22.5" customHeight="1" x14ac:dyDescent="0.25">
      <c r="B93" s="283" t="s">
        <v>470</v>
      </c>
      <c r="C93" s="135" t="s">
        <v>471</v>
      </c>
      <c r="D93" s="11" t="s">
        <v>472</v>
      </c>
      <c r="E93" s="131" t="s">
        <v>250</v>
      </c>
      <c r="F93" s="132" t="s">
        <v>473</v>
      </c>
      <c r="G93" s="133"/>
      <c r="H93" s="133" t="s">
        <v>15</v>
      </c>
      <c r="I93" s="10">
        <v>82</v>
      </c>
      <c r="J93" s="12"/>
      <c r="K93" s="127">
        <f t="shared" ref="K93:K96" si="24">SUM(I93*J93)</f>
        <v>0</v>
      </c>
      <c r="L93" s="134">
        <v>0</v>
      </c>
      <c r="M93" s="129">
        <f t="shared" ref="M93:M116" si="25">SUM(K93*L93)</f>
        <v>0</v>
      </c>
      <c r="N93" s="127">
        <f t="shared" ref="N93:N96" si="26">SUM(K93+M93)</f>
        <v>0</v>
      </c>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row>
    <row r="94" spans="1:54" s="115" customFormat="1" ht="22.5" customHeight="1" x14ac:dyDescent="0.25">
      <c r="B94" s="283"/>
      <c r="C94" s="135" t="s">
        <v>474</v>
      </c>
      <c r="D94" s="11" t="s">
        <v>472</v>
      </c>
      <c r="E94" s="131" t="s">
        <v>250</v>
      </c>
      <c r="F94" s="132" t="s">
        <v>475</v>
      </c>
      <c r="G94" s="133"/>
      <c r="H94" s="133" t="s">
        <v>15</v>
      </c>
      <c r="I94" s="10">
        <v>89</v>
      </c>
      <c r="J94" s="12"/>
      <c r="K94" s="127">
        <f t="shared" si="24"/>
        <v>0</v>
      </c>
      <c r="L94" s="134">
        <v>0</v>
      </c>
      <c r="M94" s="129">
        <f t="shared" si="25"/>
        <v>0</v>
      </c>
      <c r="N94" s="127">
        <f t="shared" si="26"/>
        <v>0</v>
      </c>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row>
    <row r="95" spans="1:54" s="115" customFormat="1" ht="22.5" customHeight="1" x14ac:dyDescent="0.25">
      <c r="B95" s="273" t="s">
        <v>476</v>
      </c>
      <c r="C95" s="135" t="s">
        <v>477</v>
      </c>
      <c r="D95" s="11" t="s">
        <v>23</v>
      </c>
      <c r="E95" s="131">
        <v>9.6</v>
      </c>
      <c r="F95" s="144" t="s">
        <v>477</v>
      </c>
      <c r="G95" s="133"/>
      <c r="H95" s="133" t="s">
        <v>40</v>
      </c>
      <c r="I95" s="10">
        <v>12</v>
      </c>
      <c r="J95" s="12"/>
      <c r="K95" s="127">
        <f t="shared" si="24"/>
        <v>0</v>
      </c>
      <c r="L95" s="134">
        <v>0</v>
      </c>
      <c r="M95" s="129">
        <f t="shared" si="25"/>
        <v>0</v>
      </c>
      <c r="N95" s="127">
        <f t="shared" si="26"/>
        <v>0</v>
      </c>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row>
    <row r="96" spans="1:54" s="115" customFormat="1" ht="22.5" customHeight="1" x14ac:dyDescent="0.25">
      <c r="B96" s="274"/>
      <c r="C96" s="135" t="s">
        <v>478</v>
      </c>
      <c r="D96" s="11" t="s">
        <v>23</v>
      </c>
      <c r="E96" s="131">
        <v>9.6</v>
      </c>
      <c r="F96" s="144" t="s">
        <v>478</v>
      </c>
      <c r="G96" s="133"/>
      <c r="H96" s="133" t="s">
        <v>15</v>
      </c>
      <c r="I96" s="10">
        <v>76</v>
      </c>
      <c r="J96" s="12"/>
      <c r="K96" s="127">
        <f t="shared" si="24"/>
        <v>0</v>
      </c>
      <c r="L96" s="134">
        <v>0</v>
      </c>
      <c r="M96" s="129">
        <f t="shared" si="25"/>
        <v>0</v>
      </c>
      <c r="N96" s="127">
        <f t="shared" si="26"/>
        <v>0</v>
      </c>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row>
    <row r="97" spans="1:54" s="115" customFormat="1" ht="22.5" customHeight="1" x14ac:dyDescent="0.25">
      <c r="A97" s="99"/>
      <c r="B97" s="273" t="s">
        <v>479</v>
      </c>
      <c r="C97" s="135" t="s">
        <v>480</v>
      </c>
      <c r="D97" s="11" t="s">
        <v>23</v>
      </c>
      <c r="E97" s="131">
        <v>9.3000000000000007</v>
      </c>
      <c r="F97" s="144" t="s">
        <v>480</v>
      </c>
      <c r="G97" s="133"/>
      <c r="H97" s="133" t="s">
        <v>481</v>
      </c>
      <c r="I97" s="10">
        <v>193</v>
      </c>
      <c r="J97" s="12"/>
      <c r="K97" s="127">
        <f t="shared" ref="K97:K98" si="27">SUM(I97*J97)</f>
        <v>0</v>
      </c>
      <c r="L97" s="134">
        <v>0</v>
      </c>
      <c r="M97" s="129">
        <f t="shared" ref="M97:M98" si="28">SUM(K97*L97)</f>
        <v>0</v>
      </c>
      <c r="N97" s="127">
        <f t="shared" ref="N97:N116" si="29">SUM(K97+M97)</f>
        <v>0</v>
      </c>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row>
    <row r="98" spans="1:54" s="115" customFormat="1" ht="22.5" customHeight="1" x14ac:dyDescent="0.25">
      <c r="A98" s="99"/>
      <c r="B98" s="274"/>
      <c r="C98" s="135" t="s">
        <v>482</v>
      </c>
      <c r="D98" s="11" t="s">
        <v>23</v>
      </c>
      <c r="E98" s="131">
        <v>9.3000000000000007</v>
      </c>
      <c r="F98" s="144" t="s">
        <v>482</v>
      </c>
      <c r="G98" s="133"/>
      <c r="H98" s="133" t="s">
        <v>481</v>
      </c>
      <c r="I98" s="10">
        <v>288</v>
      </c>
      <c r="J98" s="12"/>
      <c r="K98" s="127">
        <f t="shared" si="27"/>
        <v>0</v>
      </c>
      <c r="L98" s="134">
        <v>0</v>
      </c>
      <c r="M98" s="129">
        <f t="shared" si="28"/>
        <v>0</v>
      </c>
      <c r="N98" s="127">
        <f t="shared" si="29"/>
        <v>0</v>
      </c>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row>
    <row r="99" spans="1:54" s="115" customFormat="1" ht="34.5" customHeight="1" x14ac:dyDescent="0.25">
      <c r="A99" s="99"/>
      <c r="B99" s="154" t="s">
        <v>73</v>
      </c>
      <c r="C99" s="155" t="s">
        <v>483</v>
      </c>
      <c r="D99" s="13" t="s">
        <v>9</v>
      </c>
      <c r="E99" s="156">
        <v>12</v>
      </c>
      <c r="F99" s="157" t="s">
        <v>74</v>
      </c>
      <c r="G99" s="13" t="s">
        <v>310</v>
      </c>
      <c r="H99" s="13" t="s">
        <v>75</v>
      </c>
      <c r="I99" s="158"/>
      <c r="J99" s="12"/>
      <c r="K99" s="127">
        <f>I99</f>
        <v>0</v>
      </c>
      <c r="L99" s="134">
        <v>0</v>
      </c>
      <c r="M99" s="129">
        <f t="shared" si="25"/>
        <v>0</v>
      </c>
      <c r="N99" s="127">
        <f t="shared" si="29"/>
        <v>0</v>
      </c>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row>
    <row r="100" spans="1:54" s="115" customFormat="1" ht="30.75" customHeight="1" x14ac:dyDescent="0.25">
      <c r="A100" s="99"/>
      <c r="B100" s="283" t="s">
        <v>78</v>
      </c>
      <c r="C100" s="159" t="s">
        <v>484</v>
      </c>
      <c r="D100" s="11" t="s">
        <v>23</v>
      </c>
      <c r="E100" s="160" t="s">
        <v>232</v>
      </c>
      <c r="F100" s="161" t="s">
        <v>79</v>
      </c>
      <c r="G100" s="162"/>
      <c r="H100" s="145" t="s">
        <v>15</v>
      </c>
      <c r="I100" s="143">
        <v>348</v>
      </c>
      <c r="J100" s="12"/>
      <c r="K100" s="127">
        <f t="shared" ref="K100:K116" si="30">SUM(I100*J100)</f>
        <v>0</v>
      </c>
      <c r="L100" s="134">
        <v>0</v>
      </c>
      <c r="M100" s="129">
        <f t="shared" si="25"/>
        <v>0</v>
      </c>
      <c r="N100" s="127">
        <f t="shared" si="29"/>
        <v>0</v>
      </c>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row>
    <row r="101" spans="1:54" s="115" customFormat="1" ht="30.75" customHeight="1" x14ac:dyDescent="0.25">
      <c r="A101" s="99"/>
      <c r="B101" s="283"/>
      <c r="C101" s="123" t="s">
        <v>485</v>
      </c>
      <c r="D101" s="11" t="s">
        <v>23</v>
      </c>
      <c r="E101" s="160" t="s">
        <v>232</v>
      </c>
      <c r="F101" s="163" t="s">
        <v>80</v>
      </c>
      <c r="G101" s="164"/>
      <c r="H101" s="164" t="s">
        <v>81</v>
      </c>
      <c r="I101" s="10">
        <v>36</v>
      </c>
      <c r="J101" s="12"/>
      <c r="K101" s="127">
        <f t="shared" si="30"/>
        <v>0</v>
      </c>
      <c r="L101" s="134">
        <v>0</v>
      </c>
      <c r="M101" s="129">
        <f t="shared" si="25"/>
        <v>0</v>
      </c>
      <c r="N101" s="127">
        <f t="shared" si="29"/>
        <v>0</v>
      </c>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row>
    <row r="102" spans="1:54" s="115" customFormat="1" ht="30.75" customHeight="1" x14ac:dyDescent="0.25">
      <c r="A102" s="99"/>
      <c r="B102" s="283"/>
      <c r="C102" s="123" t="s">
        <v>486</v>
      </c>
      <c r="D102" s="11" t="s">
        <v>23</v>
      </c>
      <c r="E102" s="160" t="s">
        <v>232</v>
      </c>
      <c r="F102" s="161" t="s">
        <v>82</v>
      </c>
      <c r="G102" s="164"/>
      <c r="H102" s="145" t="s">
        <v>15</v>
      </c>
      <c r="I102" s="10">
        <v>451</v>
      </c>
      <c r="J102" s="12"/>
      <c r="K102" s="127">
        <f t="shared" si="30"/>
        <v>0</v>
      </c>
      <c r="L102" s="134">
        <v>0</v>
      </c>
      <c r="M102" s="129">
        <f t="shared" si="25"/>
        <v>0</v>
      </c>
      <c r="N102" s="127">
        <f t="shared" si="29"/>
        <v>0</v>
      </c>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row>
    <row r="103" spans="1:54" s="115" customFormat="1" ht="31.5" customHeight="1" x14ac:dyDescent="0.25">
      <c r="A103" s="99"/>
      <c r="B103" s="283"/>
      <c r="C103" s="123" t="s">
        <v>487</v>
      </c>
      <c r="D103" s="11" t="s">
        <v>23</v>
      </c>
      <c r="E103" s="160" t="s">
        <v>232</v>
      </c>
      <c r="F103" s="163" t="s">
        <v>83</v>
      </c>
      <c r="G103" s="164"/>
      <c r="H103" s="164" t="s">
        <v>81</v>
      </c>
      <c r="I103" s="10">
        <v>43</v>
      </c>
      <c r="J103" s="12"/>
      <c r="K103" s="127">
        <f t="shared" si="30"/>
        <v>0</v>
      </c>
      <c r="L103" s="134">
        <v>0</v>
      </c>
      <c r="M103" s="129">
        <f t="shared" si="25"/>
        <v>0</v>
      </c>
      <c r="N103" s="127">
        <f t="shared" si="29"/>
        <v>0</v>
      </c>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row>
    <row r="104" spans="1:54" s="115" customFormat="1" ht="74.25" customHeight="1" x14ac:dyDescent="0.25">
      <c r="A104" s="99"/>
      <c r="B104" s="283"/>
      <c r="C104" s="123" t="s">
        <v>488</v>
      </c>
      <c r="D104" s="11" t="s">
        <v>23</v>
      </c>
      <c r="E104" s="165" t="s">
        <v>290</v>
      </c>
      <c r="F104" s="163" t="s">
        <v>84</v>
      </c>
      <c r="G104" s="164"/>
      <c r="H104" s="164" t="s">
        <v>81</v>
      </c>
      <c r="I104" s="10">
        <v>599</v>
      </c>
      <c r="J104" s="12"/>
      <c r="K104" s="127">
        <f t="shared" si="30"/>
        <v>0</v>
      </c>
      <c r="L104" s="134">
        <v>0</v>
      </c>
      <c r="M104" s="129">
        <f t="shared" si="25"/>
        <v>0</v>
      </c>
      <c r="N104" s="127">
        <f t="shared" si="29"/>
        <v>0</v>
      </c>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row>
    <row r="105" spans="1:54" s="115" customFormat="1" ht="49.5" customHeight="1" x14ac:dyDescent="0.25">
      <c r="A105" s="99"/>
      <c r="B105" s="283"/>
      <c r="C105" s="123" t="s">
        <v>489</v>
      </c>
      <c r="D105" s="11" t="s">
        <v>23</v>
      </c>
      <c r="E105" s="165" t="s">
        <v>290</v>
      </c>
      <c r="F105" s="163" t="s">
        <v>85</v>
      </c>
      <c r="G105" s="164"/>
      <c r="H105" s="164" t="s">
        <v>86</v>
      </c>
      <c r="I105" s="10">
        <v>299</v>
      </c>
      <c r="J105" s="12"/>
      <c r="K105" s="127">
        <f t="shared" si="30"/>
        <v>0</v>
      </c>
      <c r="L105" s="134">
        <v>0</v>
      </c>
      <c r="M105" s="129">
        <f t="shared" si="25"/>
        <v>0</v>
      </c>
      <c r="N105" s="127">
        <f t="shared" si="29"/>
        <v>0</v>
      </c>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row>
    <row r="106" spans="1:54" s="115" customFormat="1" ht="72" customHeight="1" x14ac:dyDescent="0.25">
      <c r="A106" s="99"/>
      <c r="B106" s="283"/>
      <c r="C106" s="123" t="s">
        <v>490</v>
      </c>
      <c r="D106" s="11" t="s">
        <v>23</v>
      </c>
      <c r="E106" s="165" t="s">
        <v>291</v>
      </c>
      <c r="F106" s="163" t="s">
        <v>87</v>
      </c>
      <c r="G106" s="164"/>
      <c r="H106" s="164" t="s">
        <v>88</v>
      </c>
      <c r="I106" s="10">
        <v>557</v>
      </c>
      <c r="J106" s="12"/>
      <c r="K106" s="127">
        <f t="shared" si="30"/>
        <v>0</v>
      </c>
      <c r="L106" s="134">
        <v>0</v>
      </c>
      <c r="M106" s="129">
        <f t="shared" si="25"/>
        <v>0</v>
      </c>
      <c r="N106" s="127">
        <f t="shared" si="29"/>
        <v>0</v>
      </c>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row>
    <row r="107" spans="1:54" s="115" customFormat="1" ht="47.25" customHeight="1" x14ac:dyDescent="0.25">
      <c r="A107" s="99"/>
      <c r="B107" s="283"/>
      <c r="C107" s="123" t="s">
        <v>491</v>
      </c>
      <c r="D107" s="11" t="s">
        <v>23</v>
      </c>
      <c r="E107" s="165" t="s">
        <v>290</v>
      </c>
      <c r="F107" s="163" t="s">
        <v>89</v>
      </c>
      <c r="G107" s="164"/>
      <c r="H107" s="164" t="s">
        <v>81</v>
      </c>
      <c r="I107" s="10">
        <v>181</v>
      </c>
      <c r="J107" s="12"/>
      <c r="K107" s="127">
        <f t="shared" si="30"/>
        <v>0</v>
      </c>
      <c r="L107" s="134">
        <v>0</v>
      </c>
      <c r="M107" s="129">
        <f t="shared" si="25"/>
        <v>0</v>
      </c>
      <c r="N107" s="127">
        <f t="shared" si="29"/>
        <v>0</v>
      </c>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row>
    <row r="108" spans="1:54" s="115" customFormat="1" ht="51" customHeight="1" x14ac:dyDescent="0.25">
      <c r="A108" s="99"/>
      <c r="B108" s="283"/>
      <c r="C108" s="123" t="s">
        <v>489</v>
      </c>
      <c r="D108" s="11" t="s">
        <v>23</v>
      </c>
      <c r="E108" s="165" t="s">
        <v>290</v>
      </c>
      <c r="F108" s="163" t="s">
        <v>90</v>
      </c>
      <c r="G108" s="164"/>
      <c r="H108" s="164" t="s">
        <v>86</v>
      </c>
      <c r="I108" s="10">
        <v>91</v>
      </c>
      <c r="J108" s="12"/>
      <c r="K108" s="127">
        <f t="shared" si="30"/>
        <v>0</v>
      </c>
      <c r="L108" s="134">
        <v>0</v>
      </c>
      <c r="M108" s="129">
        <f t="shared" si="25"/>
        <v>0</v>
      </c>
      <c r="N108" s="127">
        <f t="shared" si="29"/>
        <v>0</v>
      </c>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row>
    <row r="109" spans="1:54" s="115" customFormat="1" ht="55.5" customHeight="1" x14ac:dyDescent="0.25">
      <c r="A109" s="99"/>
      <c r="B109" s="283"/>
      <c r="C109" s="123" t="s">
        <v>492</v>
      </c>
      <c r="D109" s="11" t="s">
        <v>23</v>
      </c>
      <c r="E109" s="165" t="s">
        <v>290</v>
      </c>
      <c r="F109" s="163" t="s">
        <v>91</v>
      </c>
      <c r="G109" s="164"/>
      <c r="H109" s="164" t="s">
        <v>15</v>
      </c>
      <c r="I109" s="10">
        <v>251</v>
      </c>
      <c r="J109" s="12"/>
      <c r="K109" s="127">
        <f t="shared" si="30"/>
        <v>0</v>
      </c>
      <c r="L109" s="134">
        <v>0</v>
      </c>
      <c r="M109" s="129">
        <f t="shared" si="25"/>
        <v>0</v>
      </c>
      <c r="N109" s="127">
        <f t="shared" si="29"/>
        <v>0</v>
      </c>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row>
    <row r="110" spans="1:54" s="115" customFormat="1" ht="27.75" customHeight="1" x14ac:dyDescent="0.25">
      <c r="A110" s="99"/>
      <c r="B110" s="283"/>
      <c r="C110" s="123" t="s">
        <v>92</v>
      </c>
      <c r="D110" s="11" t="s">
        <v>23</v>
      </c>
      <c r="E110" s="165" t="s">
        <v>290</v>
      </c>
      <c r="F110" s="163" t="s">
        <v>92</v>
      </c>
      <c r="G110" s="164"/>
      <c r="H110" s="164" t="s">
        <v>15</v>
      </c>
      <c r="I110" s="10">
        <v>2016</v>
      </c>
      <c r="J110" s="12"/>
      <c r="K110" s="127">
        <f t="shared" si="30"/>
        <v>0</v>
      </c>
      <c r="L110" s="134">
        <v>0</v>
      </c>
      <c r="M110" s="129">
        <f t="shared" si="25"/>
        <v>0</v>
      </c>
      <c r="N110" s="127">
        <f t="shared" si="29"/>
        <v>0</v>
      </c>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row>
    <row r="111" spans="1:54" s="115" customFormat="1" ht="27.75" customHeight="1" x14ac:dyDescent="0.25">
      <c r="A111" s="99"/>
      <c r="B111" s="283"/>
      <c r="C111" s="123" t="s">
        <v>493</v>
      </c>
      <c r="D111" s="11" t="s">
        <v>23</v>
      </c>
      <c r="E111" s="165" t="s">
        <v>290</v>
      </c>
      <c r="F111" s="163" t="s">
        <v>93</v>
      </c>
      <c r="G111" s="164"/>
      <c r="H111" s="164" t="s">
        <v>81</v>
      </c>
      <c r="I111" s="10">
        <v>39</v>
      </c>
      <c r="J111" s="12"/>
      <c r="K111" s="127">
        <f t="shared" si="30"/>
        <v>0</v>
      </c>
      <c r="L111" s="134">
        <v>0</v>
      </c>
      <c r="M111" s="129">
        <f t="shared" si="25"/>
        <v>0</v>
      </c>
      <c r="N111" s="127">
        <f t="shared" si="29"/>
        <v>0</v>
      </c>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row>
    <row r="112" spans="1:54" s="115" customFormat="1" ht="27.75" customHeight="1" x14ac:dyDescent="0.25">
      <c r="A112" s="99"/>
      <c r="B112" s="283"/>
      <c r="C112" s="123" t="s">
        <v>94</v>
      </c>
      <c r="D112" s="11" t="s">
        <v>23</v>
      </c>
      <c r="E112" s="165" t="s">
        <v>290</v>
      </c>
      <c r="F112" s="163" t="s">
        <v>94</v>
      </c>
      <c r="G112" s="164"/>
      <c r="H112" s="164" t="s">
        <v>15</v>
      </c>
      <c r="I112" s="10">
        <v>224</v>
      </c>
      <c r="J112" s="12"/>
      <c r="K112" s="127">
        <f t="shared" si="30"/>
        <v>0</v>
      </c>
      <c r="L112" s="134">
        <v>0</v>
      </c>
      <c r="M112" s="129">
        <f t="shared" si="25"/>
        <v>0</v>
      </c>
      <c r="N112" s="127">
        <f t="shared" si="29"/>
        <v>0</v>
      </c>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row>
    <row r="113" spans="1:54" s="115" customFormat="1" ht="27.75" customHeight="1" x14ac:dyDescent="0.25">
      <c r="A113" s="99"/>
      <c r="B113" s="283"/>
      <c r="C113" s="123" t="s">
        <v>494</v>
      </c>
      <c r="D113" s="11" t="s">
        <v>23</v>
      </c>
      <c r="E113" s="165" t="s">
        <v>290</v>
      </c>
      <c r="F113" s="163" t="s">
        <v>95</v>
      </c>
      <c r="G113" s="164"/>
      <c r="H113" s="164" t="s">
        <v>15</v>
      </c>
      <c r="I113" s="10">
        <v>392</v>
      </c>
      <c r="J113" s="12"/>
      <c r="K113" s="127">
        <f t="shared" si="30"/>
        <v>0</v>
      </c>
      <c r="L113" s="134">
        <v>0</v>
      </c>
      <c r="M113" s="129">
        <f t="shared" si="25"/>
        <v>0</v>
      </c>
      <c r="N113" s="127">
        <f t="shared" si="29"/>
        <v>0</v>
      </c>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row>
    <row r="114" spans="1:54" s="115" customFormat="1" ht="27.75" customHeight="1" x14ac:dyDescent="0.25">
      <c r="A114" s="99"/>
      <c r="B114" s="283"/>
      <c r="C114" s="123" t="s">
        <v>96</v>
      </c>
      <c r="D114" s="11" t="s">
        <v>23</v>
      </c>
      <c r="E114" s="165" t="s">
        <v>290</v>
      </c>
      <c r="F114" s="163" t="s">
        <v>96</v>
      </c>
      <c r="G114" s="164"/>
      <c r="H114" s="164" t="s">
        <v>81</v>
      </c>
      <c r="I114" s="10">
        <v>67</v>
      </c>
      <c r="J114" s="12"/>
      <c r="K114" s="127">
        <f t="shared" si="30"/>
        <v>0</v>
      </c>
      <c r="L114" s="134">
        <v>0</v>
      </c>
      <c r="M114" s="129">
        <f t="shared" si="25"/>
        <v>0</v>
      </c>
      <c r="N114" s="127">
        <f t="shared" si="29"/>
        <v>0</v>
      </c>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row>
    <row r="115" spans="1:54" s="115" customFormat="1" ht="27.75" customHeight="1" x14ac:dyDescent="0.25">
      <c r="A115" s="99"/>
      <c r="B115" s="283"/>
      <c r="C115" s="123" t="s">
        <v>97</v>
      </c>
      <c r="D115" s="11" t="s">
        <v>23</v>
      </c>
      <c r="E115" s="165" t="s">
        <v>290</v>
      </c>
      <c r="F115" s="163" t="s">
        <v>97</v>
      </c>
      <c r="G115" s="164"/>
      <c r="H115" s="164" t="s">
        <v>15</v>
      </c>
      <c r="I115" s="10">
        <v>426</v>
      </c>
      <c r="J115" s="12"/>
      <c r="K115" s="127">
        <f t="shared" si="30"/>
        <v>0</v>
      </c>
      <c r="L115" s="134">
        <v>0</v>
      </c>
      <c r="M115" s="129">
        <f t="shared" si="25"/>
        <v>0</v>
      </c>
      <c r="N115" s="127">
        <f t="shared" si="29"/>
        <v>0</v>
      </c>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row>
    <row r="116" spans="1:54" s="115" customFormat="1" ht="27.75" customHeight="1" x14ac:dyDescent="0.25">
      <c r="A116" s="99"/>
      <c r="B116" s="283"/>
      <c r="C116" s="123" t="s">
        <v>98</v>
      </c>
      <c r="D116" s="11" t="s">
        <v>23</v>
      </c>
      <c r="E116" s="165" t="s">
        <v>290</v>
      </c>
      <c r="F116" s="163" t="s">
        <v>98</v>
      </c>
      <c r="G116" s="164"/>
      <c r="H116" s="164" t="s">
        <v>15</v>
      </c>
      <c r="I116" s="10">
        <v>448</v>
      </c>
      <c r="J116" s="12"/>
      <c r="K116" s="127">
        <f t="shared" si="30"/>
        <v>0</v>
      </c>
      <c r="L116" s="134">
        <v>0</v>
      </c>
      <c r="M116" s="129">
        <f t="shared" si="25"/>
        <v>0</v>
      </c>
      <c r="N116" s="127">
        <f t="shared" si="29"/>
        <v>0</v>
      </c>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row>
    <row r="117" spans="1:54" s="115" customFormat="1" ht="30.75" customHeight="1" x14ac:dyDescent="0.2">
      <c r="A117" s="99"/>
      <c r="B117" s="14"/>
      <c r="C117" s="14"/>
      <c r="D117" s="15"/>
      <c r="E117" s="166"/>
      <c r="F117" s="167" t="s">
        <v>495</v>
      </c>
      <c r="G117" s="168"/>
      <c r="H117" s="168"/>
      <c r="I117" s="168"/>
      <c r="J117" s="168"/>
      <c r="K117" s="169">
        <f>SUM(K13:K116)</f>
        <v>0</v>
      </c>
      <c r="L117" s="170"/>
      <c r="M117" s="169">
        <f>SUM(M13:M116)</f>
        <v>0</v>
      </c>
      <c r="N117" s="169">
        <f>SUM(N13:N116)</f>
        <v>0</v>
      </c>
      <c r="O117" s="99"/>
      <c r="P117" s="100"/>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row>
    <row r="118" spans="1:54" s="115" customFormat="1" ht="33" customHeight="1" x14ac:dyDescent="0.25">
      <c r="A118" s="99"/>
      <c r="B118" s="273" t="s">
        <v>292</v>
      </c>
      <c r="C118" s="275" t="s">
        <v>496</v>
      </c>
      <c r="D118" s="11" t="s">
        <v>9</v>
      </c>
      <c r="E118" s="131">
        <v>8.1999999999999993</v>
      </c>
      <c r="F118" s="132" t="s">
        <v>293</v>
      </c>
      <c r="G118" s="133"/>
      <c r="H118" s="133" t="s">
        <v>287</v>
      </c>
      <c r="I118" s="10">
        <v>27.5</v>
      </c>
      <c r="J118" s="12"/>
      <c r="K118" s="127">
        <f t="shared" ref="K118:K133" si="31">SUM(I118*J118)</f>
        <v>0</v>
      </c>
      <c r="L118" s="134">
        <v>0.2</v>
      </c>
      <c r="M118" s="129">
        <f t="shared" ref="M118:M133" si="32">SUM(K118*L118)</f>
        <v>0</v>
      </c>
      <c r="N118" s="127">
        <f t="shared" ref="N118:N133" si="33">SUM(K118+M118)</f>
        <v>0</v>
      </c>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row>
    <row r="119" spans="1:54" s="115" customFormat="1" ht="42" customHeight="1" x14ac:dyDescent="0.25">
      <c r="A119" s="99"/>
      <c r="B119" s="274"/>
      <c r="C119" s="276"/>
      <c r="D119" s="11" t="s">
        <v>9</v>
      </c>
      <c r="E119" s="131">
        <v>8.1999999999999993</v>
      </c>
      <c r="F119" s="132" t="s">
        <v>497</v>
      </c>
      <c r="G119" s="133"/>
      <c r="H119" s="133" t="s">
        <v>498</v>
      </c>
      <c r="I119" s="158"/>
      <c r="J119" s="12"/>
      <c r="K119" s="127">
        <f t="shared" si="31"/>
        <v>0</v>
      </c>
      <c r="L119" s="134">
        <v>0.2</v>
      </c>
      <c r="M119" s="129">
        <f t="shared" si="32"/>
        <v>0</v>
      </c>
      <c r="N119" s="127">
        <f t="shared" si="33"/>
        <v>0</v>
      </c>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row>
    <row r="120" spans="1:54" s="115" customFormat="1" ht="25.5" customHeight="1" x14ac:dyDescent="0.25">
      <c r="A120" s="99"/>
      <c r="B120" s="277" t="s">
        <v>499</v>
      </c>
      <c r="C120" s="171" t="s">
        <v>500</v>
      </c>
      <c r="D120" s="145" t="s">
        <v>9</v>
      </c>
      <c r="E120" s="131">
        <v>6.1</v>
      </c>
      <c r="F120" s="125" t="s">
        <v>501</v>
      </c>
      <c r="G120" s="133" t="s">
        <v>310</v>
      </c>
      <c r="H120" s="133" t="s">
        <v>287</v>
      </c>
      <c r="I120" s="10">
        <v>302</v>
      </c>
      <c r="J120" s="12"/>
      <c r="K120" s="127">
        <f t="shared" si="31"/>
        <v>0</v>
      </c>
      <c r="L120" s="128">
        <v>0</v>
      </c>
      <c r="M120" s="129">
        <f t="shared" si="32"/>
        <v>0</v>
      </c>
      <c r="N120" s="127">
        <f t="shared" si="33"/>
        <v>0</v>
      </c>
      <c r="O120" s="99"/>
      <c r="P120" s="172"/>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row>
    <row r="121" spans="1:54" s="115" customFormat="1" ht="25.5" customHeight="1" x14ac:dyDescent="0.25">
      <c r="A121" s="99"/>
      <c r="B121" s="278"/>
      <c r="C121" s="171" t="s">
        <v>502</v>
      </c>
      <c r="D121" s="145" t="s">
        <v>9</v>
      </c>
      <c r="E121" s="131">
        <v>6.1</v>
      </c>
      <c r="F121" s="125" t="s">
        <v>503</v>
      </c>
      <c r="G121" s="133" t="s">
        <v>310</v>
      </c>
      <c r="H121" s="133" t="s">
        <v>287</v>
      </c>
      <c r="I121" s="10">
        <v>279</v>
      </c>
      <c r="J121" s="12"/>
      <c r="K121" s="127">
        <f t="shared" si="31"/>
        <v>0</v>
      </c>
      <c r="L121" s="128">
        <v>0</v>
      </c>
      <c r="M121" s="129">
        <f t="shared" si="32"/>
        <v>0</v>
      </c>
      <c r="N121" s="127">
        <f t="shared" si="33"/>
        <v>0</v>
      </c>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row>
    <row r="122" spans="1:54" s="115" customFormat="1" ht="47.25" customHeight="1" x14ac:dyDescent="0.25">
      <c r="A122" s="99"/>
      <c r="B122" s="278"/>
      <c r="C122" s="171" t="s">
        <v>504</v>
      </c>
      <c r="D122" s="145" t="s">
        <v>9</v>
      </c>
      <c r="E122" s="131">
        <v>6.5</v>
      </c>
      <c r="F122" s="125" t="s">
        <v>505</v>
      </c>
      <c r="G122" s="133" t="s">
        <v>310</v>
      </c>
      <c r="H122" s="133" t="s">
        <v>506</v>
      </c>
      <c r="I122" s="10">
        <v>302</v>
      </c>
      <c r="J122" s="12"/>
      <c r="K122" s="127">
        <f t="shared" si="31"/>
        <v>0</v>
      </c>
      <c r="L122" s="128">
        <v>0</v>
      </c>
      <c r="M122" s="129">
        <f t="shared" si="32"/>
        <v>0</v>
      </c>
      <c r="N122" s="127">
        <f t="shared" si="33"/>
        <v>0</v>
      </c>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row>
    <row r="123" spans="1:54" s="115" customFormat="1" ht="52.5" customHeight="1" x14ac:dyDescent="0.25">
      <c r="A123" s="99"/>
      <c r="B123" s="278"/>
      <c r="C123" s="171" t="s">
        <v>507</v>
      </c>
      <c r="D123" s="145" t="s">
        <v>9</v>
      </c>
      <c r="E123" s="131">
        <v>6.5</v>
      </c>
      <c r="F123" s="125" t="s">
        <v>508</v>
      </c>
      <c r="G123" s="133" t="s">
        <v>310</v>
      </c>
      <c r="H123" s="133" t="s">
        <v>506</v>
      </c>
      <c r="I123" s="10">
        <v>279</v>
      </c>
      <c r="J123" s="12"/>
      <c r="K123" s="127">
        <f t="shared" si="31"/>
        <v>0</v>
      </c>
      <c r="L123" s="128">
        <v>0</v>
      </c>
      <c r="M123" s="129">
        <f t="shared" si="32"/>
        <v>0</v>
      </c>
      <c r="N123" s="127">
        <f t="shared" si="33"/>
        <v>0</v>
      </c>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row>
    <row r="124" spans="1:54" s="115" customFormat="1" ht="34.5" customHeight="1" x14ac:dyDescent="0.25">
      <c r="A124" s="99"/>
      <c r="B124" s="278"/>
      <c r="C124" s="171" t="s">
        <v>509</v>
      </c>
      <c r="D124" s="145" t="s">
        <v>9</v>
      </c>
      <c r="E124" s="131" t="s">
        <v>295</v>
      </c>
      <c r="F124" s="125" t="s">
        <v>294</v>
      </c>
      <c r="G124" s="133" t="s">
        <v>310</v>
      </c>
      <c r="H124" s="133" t="s">
        <v>287</v>
      </c>
      <c r="I124" s="10">
        <v>-302</v>
      </c>
      <c r="J124" s="12"/>
      <c r="K124" s="127">
        <f t="shared" si="31"/>
        <v>0</v>
      </c>
      <c r="L124" s="128">
        <v>0</v>
      </c>
      <c r="M124" s="129">
        <f t="shared" si="32"/>
        <v>0</v>
      </c>
      <c r="N124" s="127">
        <f t="shared" si="33"/>
        <v>0</v>
      </c>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row>
    <row r="125" spans="1:54" s="115" customFormat="1" ht="31.5" customHeight="1" x14ac:dyDescent="0.25">
      <c r="A125" s="99"/>
      <c r="B125" s="278"/>
      <c r="C125" s="171" t="s">
        <v>510</v>
      </c>
      <c r="D125" s="145" t="s">
        <v>9</v>
      </c>
      <c r="E125" s="131" t="s">
        <v>295</v>
      </c>
      <c r="F125" s="125" t="s">
        <v>296</v>
      </c>
      <c r="G125" s="133" t="s">
        <v>310</v>
      </c>
      <c r="H125" s="133" t="s">
        <v>287</v>
      </c>
      <c r="I125" s="10">
        <v>-279</v>
      </c>
      <c r="J125" s="12"/>
      <c r="K125" s="127">
        <f t="shared" si="31"/>
        <v>0</v>
      </c>
      <c r="L125" s="128">
        <v>0</v>
      </c>
      <c r="M125" s="129">
        <f t="shared" si="32"/>
        <v>0</v>
      </c>
      <c r="N125" s="127">
        <f t="shared" si="33"/>
        <v>0</v>
      </c>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row>
    <row r="126" spans="1:54" s="115" customFormat="1" ht="30.75" customHeight="1" x14ac:dyDescent="0.25">
      <c r="A126" s="99"/>
      <c r="B126" s="278"/>
      <c r="C126" s="173" t="s">
        <v>511</v>
      </c>
      <c r="D126" s="145" t="s">
        <v>9</v>
      </c>
      <c r="E126" s="156">
        <v>6.3</v>
      </c>
      <c r="F126" s="174" t="s">
        <v>297</v>
      </c>
      <c r="G126" s="175" t="s">
        <v>310</v>
      </c>
      <c r="H126" s="133" t="s">
        <v>287</v>
      </c>
      <c r="I126" s="10">
        <v>30</v>
      </c>
      <c r="J126" s="12"/>
      <c r="K126" s="127">
        <f t="shared" si="31"/>
        <v>0</v>
      </c>
      <c r="L126" s="128">
        <v>0</v>
      </c>
      <c r="M126" s="129">
        <f t="shared" si="32"/>
        <v>0</v>
      </c>
      <c r="N126" s="127">
        <f t="shared" si="33"/>
        <v>0</v>
      </c>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row>
    <row r="127" spans="1:54" s="115" customFormat="1" ht="30.75" customHeight="1" x14ac:dyDescent="0.25">
      <c r="A127" s="99"/>
      <c r="B127" s="279"/>
      <c r="C127" s="173" t="s">
        <v>512</v>
      </c>
      <c r="D127" s="145" t="s">
        <v>9</v>
      </c>
      <c r="E127" s="156">
        <v>6.3</v>
      </c>
      <c r="F127" s="174" t="s">
        <v>298</v>
      </c>
      <c r="G127" s="175" t="s">
        <v>310</v>
      </c>
      <c r="H127" s="133" t="s">
        <v>287</v>
      </c>
      <c r="I127" s="10">
        <v>28</v>
      </c>
      <c r="J127" s="12"/>
      <c r="K127" s="127">
        <f t="shared" si="31"/>
        <v>0</v>
      </c>
      <c r="L127" s="128">
        <v>0</v>
      </c>
      <c r="M127" s="129">
        <f t="shared" si="32"/>
        <v>0</v>
      </c>
      <c r="N127" s="127">
        <f t="shared" si="33"/>
        <v>0</v>
      </c>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row>
    <row r="128" spans="1:54" s="115" customFormat="1" ht="27.75" customHeight="1" x14ac:dyDescent="0.25">
      <c r="A128" s="99"/>
      <c r="B128" s="280" t="s">
        <v>513</v>
      </c>
      <c r="C128" s="176" t="s">
        <v>500</v>
      </c>
      <c r="D128" s="145" t="s">
        <v>9</v>
      </c>
      <c r="E128" s="156">
        <v>6.1</v>
      </c>
      <c r="F128" s="125" t="s">
        <v>514</v>
      </c>
      <c r="G128" s="133" t="s">
        <v>310</v>
      </c>
      <c r="H128" s="133" t="s">
        <v>287</v>
      </c>
      <c r="I128" s="10">
        <v>302</v>
      </c>
      <c r="J128" s="12"/>
      <c r="K128" s="127">
        <f t="shared" si="31"/>
        <v>0</v>
      </c>
      <c r="L128" s="128">
        <v>0</v>
      </c>
      <c r="M128" s="129">
        <f t="shared" si="32"/>
        <v>0</v>
      </c>
      <c r="N128" s="127">
        <f t="shared" si="33"/>
        <v>0</v>
      </c>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row>
    <row r="129" spans="1:54" s="115" customFormat="1" ht="27.75" customHeight="1" x14ac:dyDescent="0.25">
      <c r="A129" s="99"/>
      <c r="B129" s="281"/>
      <c r="C129" s="176" t="s">
        <v>502</v>
      </c>
      <c r="D129" s="145" t="s">
        <v>9</v>
      </c>
      <c r="E129" s="156">
        <v>6.1</v>
      </c>
      <c r="F129" s="125" t="s">
        <v>515</v>
      </c>
      <c r="G129" s="133" t="s">
        <v>310</v>
      </c>
      <c r="H129" s="133" t="s">
        <v>287</v>
      </c>
      <c r="I129" s="10">
        <v>279</v>
      </c>
      <c r="J129" s="12"/>
      <c r="K129" s="127">
        <f t="shared" si="31"/>
        <v>0</v>
      </c>
      <c r="L129" s="128">
        <v>0</v>
      </c>
      <c r="M129" s="129">
        <f t="shared" si="32"/>
        <v>0</v>
      </c>
      <c r="N129" s="127">
        <f t="shared" si="33"/>
        <v>0</v>
      </c>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row>
    <row r="130" spans="1:54" s="115" customFormat="1" ht="42" customHeight="1" x14ac:dyDescent="0.25">
      <c r="A130" s="99"/>
      <c r="B130" s="281"/>
      <c r="C130" s="176" t="s">
        <v>504</v>
      </c>
      <c r="D130" s="145" t="s">
        <v>9</v>
      </c>
      <c r="E130" s="156">
        <v>6.5</v>
      </c>
      <c r="F130" s="125" t="s">
        <v>516</v>
      </c>
      <c r="G130" s="133" t="s">
        <v>310</v>
      </c>
      <c r="H130" s="133" t="s">
        <v>506</v>
      </c>
      <c r="I130" s="10">
        <v>302</v>
      </c>
      <c r="J130" s="12"/>
      <c r="K130" s="127">
        <f t="shared" si="31"/>
        <v>0</v>
      </c>
      <c r="L130" s="128">
        <v>0</v>
      </c>
      <c r="M130" s="129">
        <f t="shared" si="32"/>
        <v>0</v>
      </c>
      <c r="N130" s="127">
        <f t="shared" si="33"/>
        <v>0</v>
      </c>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row>
    <row r="131" spans="1:54" s="115" customFormat="1" ht="42" customHeight="1" x14ac:dyDescent="0.25">
      <c r="A131" s="99"/>
      <c r="B131" s="281"/>
      <c r="C131" s="176" t="s">
        <v>507</v>
      </c>
      <c r="D131" s="145" t="s">
        <v>9</v>
      </c>
      <c r="E131" s="156">
        <v>6.5</v>
      </c>
      <c r="F131" s="125" t="s">
        <v>517</v>
      </c>
      <c r="G131" s="133" t="s">
        <v>310</v>
      </c>
      <c r="H131" s="133" t="s">
        <v>506</v>
      </c>
      <c r="I131" s="10">
        <v>279</v>
      </c>
      <c r="J131" s="12"/>
      <c r="K131" s="127">
        <f t="shared" si="31"/>
        <v>0</v>
      </c>
      <c r="L131" s="128">
        <v>0</v>
      </c>
      <c r="M131" s="129">
        <f t="shared" si="32"/>
        <v>0</v>
      </c>
      <c r="N131" s="127">
        <f t="shared" si="33"/>
        <v>0</v>
      </c>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row>
    <row r="132" spans="1:54" s="115" customFormat="1" ht="26.25" customHeight="1" x14ac:dyDescent="0.25">
      <c r="A132" s="99"/>
      <c r="B132" s="281"/>
      <c r="C132" s="177" t="s">
        <v>509</v>
      </c>
      <c r="D132" s="153" t="s">
        <v>9</v>
      </c>
      <c r="E132" s="156" t="s">
        <v>295</v>
      </c>
      <c r="F132" s="125" t="s">
        <v>518</v>
      </c>
      <c r="G132" s="133" t="s">
        <v>310</v>
      </c>
      <c r="H132" s="133" t="s">
        <v>287</v>
      </c>
      <c r="I132" s="10">
        <v>-302</v>
      </c>
      <c r="J132" s="12"/>
      <c r="K132" s="127">
        <f t="shared" si="31"/>
        <v>0</v>
      </c>
      <c r="L132" s="128">
        <v>0</v>
      </c>
      <c r="M132" s="129">
        <f t="shared" si="32"/>
        <v>0</v>
      </c>
      <c r="N132" s="127">
        <f t="shared" si="33"/>
        <v>0</v>
      </c>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row>
    <row r="133" spans="1:54" s="115" customFormat="1" ht="30" customHeight="1" x14ac:dyDescent="0.25">
      <c r="A133" s="99"/>
      <c r="B133" s="282"/>
      <c r="C133" s="177" t="s">
        <v>510</v>
      </c>
      <c r="D133" s="153" t="s">
        <v>9</v>
      </c>
      <c r="E133" s="156" t="s">
        <v>295</v>
      </c>
      <c r="F133" s="125" t="s">
        <v>519</v>
      </c>
      <c r="G133" s="133" t="s">
        <v>310</v>
      </c>
      <c r="H133" s="133" t="s">
        <v>287</v>
      </c>
      <c r="I133" s="10">
        <v>-279</v>
      </c>
      <c r="J133" s="12"/>
      <c r="K133" s="127">
        <f t="shared" si="31"/>
        <v>0</v>
      </c>
      <c r="L133" s="128">
        <v>0</v>
      </c>
      <c r="M133" s="129">
        <f t="shared" si="32"/>
        <v>0</v>
      </c>
      <c r="N133" s="127">
        <f t="shared" si="33"/>
        <v>0</v>
      </c>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row>
    <row r="134" spans="1:54" s="115" customFormat="1" ht="28.5" customHeight="1" x14ac:dyDescent="0.2">
      <c r="A134" s="99"/>
      <c r="B134" s="178"/>
      <c r="C134" s="179"/>
      <c r="D134" s="97"/>
      <c r="E134" s="180"/>
      <c r="F134" s="181" t="s">
        <v>520</v>
      </c>
      <c r="G134" s="182"/>
      <c r="H134" s="182"/>
      <c r="I134" s="182"/>
      <c r="J134" s="183"/>
      <c r="K134" s="184">
        <f>SUM(K118:K133)</f>
        <v>0</v>
      </c>
      <c r="L134" s="185"/>
      <c r="M134" s="169">
        <f>SUM(M118:M133)</f>
        <v>0</v>
      </c>
      <c r="N134" s="169">
        <f>SUM(N118:N133)</f>
        <v>0</v>
      </c>
      <c r="O134" s="99"/>
      <c r="P134" s="100"/>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row>
    <row r="135" spans="1:54" s="115" customFormat="1" ht="52.5" customHeight="1" x14ac:dyDescent="0.25">
      <c r="A135" s="99"/>
      <c r="B135" s="186" t="s">
        <v>299</v>
      </c>
      <c r="C135" s="186" t="s">
        <v>521</v>
      </c>
      <c r="D135" s="153" t="s">
        <v>9</v>
      </c>
      <c r="E135" s="187">
        <v>7.1</v>
      </c>
      <c r="F135" s="188" t="s">
        <v>522</v>
      </c>
      <c r="G135" s="189"/>
      <c r="H135" s="190" t="s">
        <v>287</v>
      </c>
      <c r="I135" s="10">
        <v>-751</v>
      </c>
      <c r="J135" s="190">
        <f>SUM(J120+J122+J126+J128+J130)-(J124+J132)</f>
        <v>0</v>
      </c>
      <c r="K135" s="127">
        <f t="shared" ref="K135" si="34">SUM(I135*J135)</f>
        <v>0</v>
      </c>
      <c r="L135" s="128">
        <v>0</v>
      </c>
      <c r="M135" s="129">
        <f t="shared" ref="M135" si="35">SUM(K135*L135)</f>
        <v>0</v>
      </c>
      <c r="N135" s="127">
        <f t="shared" ref="N135" si="36">SUM(K135+M135)</f>
        <v>0</v>
      </c>
      <c r="O135" s="99"/>
      <c r="P135" s="100"/>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row>
    <row r="136" spans="1:54" s="115" customFormat="1" ht="28.5" customHeight="1" x14ac:dyDescent="0.2">
      <c r="A136" s="99"/>
      <c r="B136" s="118"/>
      <c r="C136" s="99"/>
      <c r="D136" s="98"/>
      <c r="E136" s="191"/>
      <c r="F136" s="192" t="s">
        <v>523</v>
      </c>
      <c r="G136" s="193"/>
      <c r="H136" s="193"/>
      <c r="I136" s="193"/>
      <c r="J136" s="194"/>
      <c r="K136" s="195">
        <f>SUM(K117+K134+K135)</f>
        <v>0</v>
      </c>
      <c r="L136" s="185"/>
      <c r="M136" s="195">
        <f>SUM(M117+M134+M135)</f>
        <v>0</v>
      </c>
      <c r="N136" s="195">
        <f>SUM(N117+N134+N135)</f>
        <v>0</v>
      </c>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row>
    <row r="137" spans="1:54" s="91" customFormat="1" x14ac:dyDescent="0.2">
      <c r="B137" s="118"/>
      <c r="D137" s="92"/>
      <c r="E137" s="196"/>
      <c r="G137" s="92"/>
      <c r="H137" s="92"/>
      <c r="J137" s="92"/>
      <c r="L137" s="114"/>
      <c r="M137" s="95"/>
      <c r="N137" s="95"/>
    </row>
    <row r="138" spans="1:54" s="91" customFormat="1" x14ac:dyDescent="0.2">
      <c r="B138" s="118"/>
      <c r="D138" s="92"/>
      <c r="E138" s="109" t="s">
        <v>99</v>
      </c>
      <c r="G138" s="92"/>
      <c r="H138" s="92"/>
      <c r="J138" s="92"/>
      <c r="L138" s="114"/>
      <c r="M138" s="95"/>
      <c r="N138" s="95"/>
    </row>
    <row r="139" spans="1:54" s="91" customFormat="1" x14ac:dyDescent="0.2">
      <c r="B139" s="118"/>
      <c r="D139" s="92"/>
      <c r="E139" s="196"/>
      <c r="F139" s="94"/>
      <c r="G139" s="92"/>
      <c r="H139" s="92"/>
      <c r="J139" s="92"/>
      <c r="L139" s="114"/>
      <c r="M139" s="95"/>
      <c r="N139" s="95"/>
    </row>
    <row r="140" spans="1:54" s="99" customFormat="1" ht="24" customHeight="1" x14ac:dyDescent="0.25">
      <c r="B140" s="118"/>
      <c r="D140" s="11" t="s">
        <v>9</v>
      </c>
      <c r="E140" s="197">
        <v>9.1999999999999993</v>
      </c>
      <c r="F140" s="198" t="s">
        <v>251</v>
      </c>
      <c r="G140" s="86" t="s">
        <v>310</v>
      </c>
      <c r="H140" s="86" t="s">
        <v>101</v>
      </c>
      <c r="I140" s="10">
        <v>76</v>
      </c>
      <c r="J140" s="98"/>
      <c r="L140" s="116"/>
      <c r="M140" s="100"/>
      <c r="N140" s="100"/>
    </row>
    <row r="141" spans="1:54" s="91" customFormat="1" x14ac:dyDescent="0.2">
      <c r="B141" s="118"/>
      <c r="D141" s="92"/>
      <c r="E141" s="196"/>
      <c r="G141" s="92"/>
      <c r="H141" s="92"/>
      <c r="J141" s="92"/>
      <c r="L141" s="114"/>
      <c r="M141" s="95"/>
      <c r="N141" s="95"/>
    </row>
    <row r="142" spans="1:54" s="91" customFormat="1" ht="15" x14ac:dyDescent="0.2">
      <c r="B142" s="118"/>
      <c r="D142" s="92"/>
      <c r="E142" s="109" t="s">
        <v>103</v>
      </c>
      <c r="F142" s="91" t="s">
        <v>524</v>
      </c>
      <c r="G142" s="92"/>
      <c r="H142" s="92"/>
      <c r="J142" s="92"/>
      <c r="L142" s="114"/>
      <c r="M142" s="95"/>
      <c r="N142" s="95"/>
    </row>
    <row r="143" spans="1:54" s="91" customFormat="1" x14ac:dyDescent="0.2">
      <c r="B143" s="118"/>
      <c r="D143" s="92"/>
      <c r="E143" s="196"/>
      <c r="G143" s="92"/>
      <c r="H143" s="92"/>
      <c r="J143" s="92"/>
      <c r="L143" s="114"/>
      <c r="M143" s="95"/>
      <c r="N143" s="95"/>
    </row>
    <row r="144" spans="1:54" s="91" customFormat="1" x14ac:dyDescent="0.2">
      <c r="B144" s="118"/>
      <c r="D144" s="92"/>
      <c r="E144" s="196"/>
      <c r="G144" s="92"/>
      <c r="H144" s="92"/>
      <c r="J144" s="92"/>
      <c r="L144" s="114"/>
      <c r="M144" s="95"/>
      <c r="N144" s="95"/>
    </row>
    <row r="145" spans="2:14" s="91" customFormat="1" x14ac:dyDescent="0.2">
      <c r="B145" s="118"/>
      <c r="D145" s="92"/>
      <c r="E145" s="196"/>
      <c r="G145" s="92"/>
      <c r="H145" s="92"/>
      <c r="J145" s="92"/>
      <c r="L145" s="114"/>
      <c r="M145" s="95"/>
      <c r="N145" s="95"/>
    </row>
    <row r="146" spans="2:14" s="91" customFormat="1" x14ac:dyDescent="0.2">
      <c r="B146" s="118"/>
      <c r="D146" s="92"/>
      <c r="E146" s="196"/>
      <c r="G146" s="92"/>
      <c r="H146" s="92"/>
      <c r="J146" s="92"/>
      <c r="L146" s="114"/>
      <c r="M146" s="95"/>
      <c r="N146" s="95"/>
    </row>
    <row r="147" spans="2:14" s="91" customFormat="1" x14ac:dyDescent="0.2">
      <c r="B147" s="118"/>
      <c r="D147" s="92"/>
      <c r="E147" s="196"/>
      <c r="G147" s="92"/>
      <c r="H147" s="92"/>
      <c r="J147" s="92"/>
      <c r="L147" s="114"/>
      <c r="M147" s="95"/>
      <c r="N147" s="95"/>
    </row>
    <row r="148" spans="2:14" s="91" customFormat="1" x14ac:dyDescent="0.2">
      <c r="B148" s="118"/>
      <c r="D148" s="92"/>
      <c r="E148" s="196"/>
      <c r="G148" s="92"/>
      <c r="H148" s="92"/>
      <c r="J148" s="92"/>
      <c r="L148" s="114"/>
      <c r="M148" s="95"/>
      <c r="N148" s="95"/>
    </row>
    <row r="149" spans="2:14" s="91" customFormat="1" x14ac:dyDescent="0.2">
      <c r="B149" s="118"/>
      <c r="D149" s="92"/>
      <c r="E149" s="196"/>
      <c r="G149" s="92"/>
      <c r="H149" s="92"/>
      <c r="J149" s="92"/>
      <c r="L149" s="114"/>
      <c r="M149" s="95"/>
      <c r="N149" s="95"/>
    </row>
    <row r="150" spans="2:14" s="91" customFormat="1" x14ac:dyDescent="0.2">
      <c r="B150" s="118"/>
      <c r="D150" s="92"/>
      <c r="E150" s="196"/>
      <c r="G150" s="92"/>
      <c r="H150" s="92"/>
      <c r="J150" s="92"/>
      <c r="L150" s="114"/>
      <c r="M150" s="95"/>
      <c r="N150" s="95"/>
    </row>
    <row r="151" spans="2:14" s="91" customFormat="1" x14ac:dyDescent="0.2">
      <c r="B151" s="118"/>
      <c r="D151" s="92"/>
      <c r="E151" s="196"/>
      <c r="G151" s="92"/>
      <c r="H151" s="92"/>
      <c r="J151" s="92"/>
      <c r="L151" s="114"/>
      <c r="M151" s="95"/>
      <c r="N151" s="95"/>
    </row>
    <row r="152" spans="2:14" s="91" customFormat="1" x14ac:dyDescent="0.2">
      <c r="B152" s="118"/>
      <c r="D152" s="92"/>
      <c r="E152" s="196"/>
      <c r="G152" s="92"/>
      <c r="H152" s="92"/>
      <c r="J152" s="92"/>
      <c r="L152" s="114"/>
      <c r="M152" s="95"/>
      <c r="N152" s="95"/>
    </row>
    <row r="153" spans="2:14" s="91" customFormat="1" x14ac:dyDescent="0.2">
      <c r="B153" s="118"/>
      <c r="D153" s="92"/>
      <c r="E153" s="196"/>
      <c r="G153" s="92"/>
      <c r="H153" s="92"/>
      <c r="J153" s="92"/>
      <c r="L153" s="114"/>
      <c r="M153" s="95"/>
      <c r="N153" s="95"/>
    </row>
    <row r="154" spans="2:14" s="91" customFormat="1" x14ac:dyDescent="0.2">
      <c r="B154" s="118"/>
      <c r="D154" s="92"/>
      <c r="E154" s="196"/>
      <c r="G154" s="92"/>
      <c r="H154" s="92"/>
      <c r="J154" s="92"/>
      <c r="L154" s="114"/>
      <c r="M154" s="95"/>
      <c r="N154" s="95"/>
    </row>
    <row r="155" spans="2:14" s="91" customFormat="1" x14ac:dyDescent="0.2">
      <c r="B155" s="118"/>
      <c r="D155" s="92"/>
      <c r="E155" s="196"/>
      <c r="G155" s="92"/>
      <c r="H155" s="92"/>
      <c r="J155" s="92"/>
      <c r="L155" s="114"/>
      <c r="M155" s="95"/>
      <c r="N155" s="95"/>
    </row>
    <row r="156" spans="2:14" s="91" customFormat="1" x14ac:dyDescent="0.2">
      <c r="B156" s="118"/>
      <c r="D156" s="92"/>
      <c r="E156" s="196"/>
      <c r="G156" s="92"/>
      <c r="H156" s="92"/>
      <c r="J156" s="92"/>
      <c r="L156" s="114"/>
      <c r="M156" s="95"/>
      <c r="N156" s="95"/>
    </row>
    <row r="157" spans="2:14" s="91" customFormat="1" x14ac:dyDescent="0.2">
      <c r="B157" s="118"/>
      <c r="D157" s="92"/>
      <c r="E157" s="196"/>
      <c r="G157" s="92"/>
      <c r="H157" s="92"/>
      <c r="J157" s="92"/>
      <c r="L157" s="114"/>
      <c r="M157" s="95"/>
      <c r="N157" s="95"/>
    </row>
    <row r="158" spans="2:14" s="91" customFormat="1" x14ac:dyDescent="0.2">
      <c r="B158" s="118"/>
      <c r="D158" s="92"/>
      <c r="E158" s="196"/>
      <c r="G158" s="92"/>
      <c r="H158" s="92"/>
      <c r="J158" s="92"/>
      <c r="L158" s="114"/>
      <c r="M158" s="95"/>
      <c r="N158" s="95"/>
    </row>
    <row r="159" spans="2:14" s="91" customFormat="1" x14ac:dyDescent="0.2">
      <c r="B159" s="118"/>
      <c r="D159" s="92"/>
      <c r="E159" s="196"/>
      <c r="G159" s="92"/>
      <c r="H159" s="92"/>
      <c r="J159" s="92"/>
      <c r="L159" s="114"/>
      <c r="M159" s="95"/>
      <c r="N159" s="95"/>
    </row>
    <row r="160" spans="2:14" s="91" customFormat="1" x14ac:dyDescent="0.2">
      <c r="B160" s="118"/>
      <c r="D160" s="92"/>
      <c r="E160" s="196"/>
      <c r="G160" s="92"/>
      <c r="H160" s="92"/>
      <c r="J160" s="92"/>
      <c r="L160" s="114"/>
      <c r="M160" s="95"/>
      <c r="N160" s="95"/>
    </row>
    <row r="161" spans="2:14" s="91" customFormat="1" x14ac:dyDescent="0.2">
      <c r="B161" s="118"/>
      <c r="D161" s="92"/>
      <c r="E161" s="196"/>
      <c r="G161" s="92"/>
      <c r="H161" s="92"/>
      <c r="J161" s="92"/>
      <c r="L161" s="114"/>
      <c r="M161" s="95"/>
      <c r="N161" s="95"/>
    </row>
    <row r="162" spans="2:14" s="91" customFormat="1" x14ac:dyDescent="0.2">
      <c r="B162" s="118"/>
      <c r="D162" s="92"/>
      <c r="E162" s="196"/>
      <c r="G162" s="92"/>
      <c r="H162" s="92"/>
      <c r="J162" s="92"/>
      <c r="L162" s="114"/>
      <c r="M162" s="95"/>
      <c r="N162" s="95"/>
    </row>
    <row r="163" spans="2:14" s="91" customFormat="1" x14ac:dyDescent="0.2">
      <c r="B163" s="118"/>
      <c r="D163" s="92"/>
      <c r="E163" s="196"/>
      <c r="G163" s="92"/>
      <c r="H163" s="92"/>
      <c r="J163" s="92"/>
      <c r="L163" s="114"/>
      <c r="M163" s="95"/>
      <c r="N163" s="95"/>
    </row>
    <row r="164" spans="2:14" s="91" customFormat="1" x14ac:dyDescent="0.2">
      <c r="B164" s="118"/>
      <c r="D164" s="92"/>
      <c r="E164" s="196"/>
      <c r="G164" s="92"/>
      <c r="H164" s="92"/>
      <c r="J164" s="92"/>
      <c r="L164" s="114"/>
      <c r="M164" s="95"/>
      <c r="N164" s="95"/>
    </row>
    <row r="165" spans="2:14" s="91" customFormat="1" x14ac:dyDescent="0.2">
      <c r="B165" s="118"/>
      <c r="D165" s="92"/>
      <c r="E165" s="196"/>
      <c r="G165" s="92"/>
      <c r="H165" s="92"/>
      <c r="J165" s="92"/>
      <c r="L165" s="114"/>
      <c r="M165" s="95"/>
      <c r="N165" s="95"/>
    </row>
    <row r="166" spans="2:14" s="91" customFormat="1" x14ac:dyDescent="0.2">
      <c r="B166" s="118"/>
      <c r="D166" s="92"/>
      <c r="E166" s="196"/>
      <c r="G166" s="92"/>
      <c r="H166" s="92"/>
      <c r="J166" s="92"/>
      <c r="L166" s="114"/>
      <c r="M166" s="95"/>
      <c r="N166" s="95"/>
    </row>
    <row r="167" spans="2:14" s="91" customFormat="1" x14ac:dyDescent="0.2">
      <c r="B167" s="118"/>
      <c r="D167" s="92"/>
      <c r="E167" s="196"/>
      <c r="G167" s="92"/>
      <c r="H167" s="92"/>
      <c r="J167" s="92"/>
      <c r="L167" s="114"/>
      <c r="M167" s="95"/>
      <c r="N167" s="95"/>
    </row>
    <row r="168" spans="2:14" s="91" customFormat="1" x14ac:dyDescent="0.2">
      <c r="B168" s="118"/>
      <c r="D168" s="92"/>
      <c r="E168" s="196"/>
      <c r="G168" s="92"/>
      <c r="H168" s="92"/>
      <c r="J168" s="92"/>
      <c r="L168" s="114"/>
      <c r="M168" s="95"/>
      <c r="N168" s="95"/>
    </row>
    <row r="169" spans="2:14" s="91" customFormat="1" x14ac:dyDescent="0.2">
      <c r="B169" s="118"/>
      <c r="D169" s="92"/>
      <c r="E169" s="196"/>
      <c r="G169" s="92"/>
      <c r="H169" s="92"/>
      <c r="J169" s="92"/>
      <c r="L169" s="114"/>
      <c r="M169" s="95"/>
      <c r="N169" s="95"/>
    </row>
    <row r="170" spans="2:14" s="91" customFormat="1" x14ac:dyDescent="0.2">
      <c r="B170" s="118"/>
      <c r="D170" s="92"/>
      <c r="E170" s="196"/>
      <c r="G170" s="92"/>
      <c r="H170" s="92"/>
      <c r="J170" s="92"/>
      <c r="L170" s="114"/>
      <c r="M170" s="95"/>
      <c r="N170" s="95"/>
    </row>
    <row r="171" spans="2:14" s="91" customFormat="1" x14ac:dyDescent="0.2">
      <c r="B171" s="118"/>
      <c r="D171" s="92"/>
      <c r="E171" s="196"/>
      <c r="G171" s="92"/>
      <c r="H171" s="92"/>
      <c r="J171" s="92"/>
      <c r="L171" s="114"/>
      <c r="M171" s="95"/>
      <c r="N171" s="95"/>
    </row>
    <row r="172" spans="2:14" s="91" customFormat="1" x14ac:dyDescent="0.2">
      <c r="B172" s="118"/>
      <c r="D172" s="92"/>
      <c r="E172" s="196"/>
      <c r="G172" s="92"/>
      <c r="H172" s="92"/>
      <c r="J172" s="92"/>
      <c r="L172" s="114"/>
      <c r="M172" s="95"/>
      <c r="N172" s="95"/>
    </row>
    <row r="173" spans="2:14" s="91" customFormat="1" x14ac:dyDescent="0.2">
      <c r="B173" s="118"/>
      <c r="D173" s="92"/>
      <c r="E173" s="196"/>
      <c r="G173" s="92"/>
      <c r="H173" s="92"/>
      <c r="J173" s="92"/>
      <c r="L173" s="114"/>
      <c r="M173" s="95"/>
      <c r="N173" s="95"/>
    </row>
    <row r="174" spans="2:14" s="91" customFormat="1" x14ac:dyDescent="0.2">
      <c r="B174" s="118"/>
      <c r="D174" s="92"/>
      <c r="E174" s="196"/>
      <c r="G174" s="92"/>
      <c r="H174" s="92"/>
      <c r="J174" s="92"/>
      <c r="L174" s="114"/>
      <c r="M174" s="95"/>
      <c r="N174" s="95"/>
    </row>
    <row r="175" spans="2:14" s="91" customFormat="1" x14ac:dyDescent="0.2">
      <c r="B175" s="118"/>
      <c r="D175" s="92"/>
      <c r="E175" s="196"/>
      <c r="G175" s="92"/>
      <c r="H175" s="92"/>
      <c r="J175" s="92"/>
      <c r="L175" s="114"/>
      <c r="M175" s="95"/>
      <c r="N175" s="95"/>
    </row>
    <row r="176" spans="2:14" s="91" customFormat="1" x14ac:dyDescent="0.2">
      <c r="B176" s="118"/>
      <c r="D176" s="92"/>
      <c r="E176" s="196"/>
      <c r="G176" s="92"/>
      <c r="H176" s="92"/>
      <c r="J176" s="92"/>
      <c r="L176" s="114"/>
      <c r="M176" s="95"/>
      <c r="N176" s="95"/>
    </row>
    <row r="177" spans="2:14" s="91" customFormat="1" x14ac:dyDescent="0.2">
      <c r="B177" s="118"/>
      <c r="D177" s="92"/>
      <c r="E177" s="196"/>
      <c r="G177" s="92"/>
      <c r="H177" s="92"/>
      <c r="J177" s="92"/>
      <c r="L177" s="114"/>
      <c r="M177" s="95"/>
      <c r="N177" s="95"/>
    </row>
    <row r="178" spans="2:14" s="91" customFormat="1" x14ac:dyDescent="0.2">
      <c r="B178" s="118"/>
      <c r="D178" s="92"/>
      <c r="E178" s="196"/>
      <c r="G178" s="92"/>
      <c r="H178" s="92"/>
      <c r="J178" s="92"/>
      <c r="L178" s="114"/>
      <c r="M178" s="95"/>
      <c r="N178" s="95"/>
    </row>
    <row r="179" spans="2:14" s="91" customFormat="1" x14ac:dyDescent="0.2">
      <c r="B179" s="118"/>
      <c r="D179" s="92"/>
      <c r="E179" s="196"/>
      <c r="G179" s="92"/>
      <c r="H179" s="92"/>
      <c r="J179" s="92"/>
      <c r="L179" s="114"/>
      <c r="M179" s="95"/>
      <c r="N179" s="95"/>
    </row>
    <row r="180" spans="2:14" s="91" customFormat="1" x14ac:dyDescent="0.2">
      <c r="B180" s="118"/>
      <c r="D180" s="92"/>
      <c r="E180" s="196"/>
      <c r="G180" s="92"/>
      <c r="H180" s="92"/>
      <c r="J180" s="92"/>
      <c r="L180" s="114"/>
      <c r="M180" s="95"/>
      <c r="N180" s="95"/>
    </row>
    <row r="181" spans="2:14" s="91" customFormat="1" x14ac:dyDescent="0.2">
      <c r="B181" s="118"/>
      <c r="D181" s="92"/>
      <c r="E181" s="196"/>
      <c r="G181" s="92"/>
      <c r="H181" s="92"/>
      <c r="J181" s="92"/>
      <c r="L181" s="114"/>
      <c r="M181" s="95"/>
      <c r="N181" s="95"/>
    </row>
    <row r="182" spans="2:14" s="91" customFormat="1" x14ac:dyDescent="0.2">
      <c r="B182" s="118"/>
      <c r="D182" s="92"/>
      <c r="E182" s="196"/>
      <c r="G182" s="92"/>
      <c r="H182" s="92"/>
      <c r="J182" s="92"/>
      <c r="L182" s="114"/>
      <c r="M182" s="95"/>
      <c r="N182" s="95"/>
    </row>
    <row r="183" spans="2:14" s="91" customFormat="1" x14ac:dyDescent="0.2">
      <c r="B183" s="118"/>
      <c r="D183" s="92"/>
      <c r="E183" s="196"/>
      <c r="G183" s="92"/>
      <c r="H183" s="92"/>
      <c r="J183" s="92"/>
      <c r="L183" s="114"/>
      <c r="M183" s="95"/>
      <c r="N183" s="95"/>
    </row>
    <row r="184" spans="2:14" s="91" customFormat="1" x14ac:dyDescent="0.2">
      <c r="B184" s="118"/>
      <c r="D184" s="92"/>
      <c r="E184" s="196"/>
      <c r="G184" s="92"/>
      <c r="H184" s="92"/>
      <c r="J184" s="92"/>
      <c r="L184" s="114"/>
      <c r="M184" s="95"/>
      <c r="N184" s="95"/>
    </row>
    <row r="185" spans="2:14" s="91" customFormat="1" x14ac:dyDescent="0.2">
      <c r="B185" s="118"/>
      <c r="D185" s="92"/>
      <c r="E185" s="196"/>
      <c r="G185" s="92"/>
      <c r="H185" s="92"/>
      <c r="J185" s="92"/>
      <c r="L185" s="114"/>
      <c r="M185" s="95"/>
      <c r="N185" s="95"/>
    </row>
    <row r="186" spans="2:14" s="91" customFormat="1" x14ac:dyDescent="0.2">
      <c r="B186" s="118"/>
      <c r="D186" s="92"/>
      <c r="E186" s="196"/>
      <c r="G186" s="92"/>
      <c r="H186" s="92"/>
      <c r="J186" s="92"/>
      <c r="L186" s="114"/>
      <c r="M186" s="95"/>
      <c r="N186" s="95"/>
    </row>
    <row r="187" spans="2:14" s="91" customFormat="1" x14ac:dyDescent="0.2">
      <c r="B187" s="118"/>
      <c r="D187" s="92"/>
      <c r="E187" s="196"/>
      <c r="G187" s="92"/>
      <c r="H187" s="92"/>
      <c r="J187" s="92"/>
      <c r="L187" s="114"/>
      <c r="M187" s="95"/>
      <c r="N187" s="95"/>
    </row>
    <row r="188" spans="2:14" s="91" customFormat="1" x14ac:dyDescent="0.2">
      <c r="B188" s="118"/>
      <c r="D188" s="92"/>
      <c r="E188" s="196"/>
      <c r="G188" s="92"/>
      <c r="H188" s="92"/>
      <c r="J188" s="92"/>
      <c r="L188" s="114"/>
      <c r="M188" s="95"/>
      <c r="N188" s="95"/>
    </row>
    <row r="189" spans="2:14" s="91" customFormat="1" x14ac:dyDescent="0.2">
      <c r="B189" s="118"/>
      <c r="D189" s="92"/>
      <c r="E189" s="196"/>
      <c r="G189" s="92"/>
      <c r="H189" s="92"/>
      <c r="J189" s="92"/>
      <c r="L189" s="114"/>
      <c r="M189" s="95"/>
      <c r="N189" s="95"/>
    </row>
    <row r="190" spans="2:14" s="91" customFormat="1" x14ac:dyDescent="0.2">
      <c r="B190" s="118"/>
      <c r="D190" s="92"/>
      <c r="E190" s="196"/>
      <c r="G190" s="92"/>
      <c r="H190" s="92"/>
      <c r="J190" s="92"/>
      <c r="L190" s="114"/>
      <c r="M190" s="95"/>
      <c r="N190" s="95"/>
    </row>
    <row r="191" spans="2:14" s="91" customFormat="1" x14ac:dyDescent="0.2">
      <c r="B191" s="118"/>
      <c r="D191" s="92"/>
      <c r="E191" s="196"/>
      <c r="G191" s="92"/>
      <c r="H191" s="92"/>
      <c r="J191" s="92"/>
      <c r="L191" s="114"/>
      <c r="M191" s="95"/>
      <c r="N191" s="95"/>
    </row>
    <row r="192" spans="2:14" s="91" customFormat="1" x14ac:dyDescent="0.2">
      <c r="B192" s="118"/>
      <c r="D192" s="92"/>
      <c r="E192" s="196"/>
      <c r="G192" s="92"/>
      <c r="H192" s="92"/>
      <c r="J192" s="92"/>
      <c r="L192" s="114"/>
      <c r="M192" s="95"/>
      <c r="N192" s="95"/>
    </row>
    <row r="193" spans="2:14" s="91" customFormat="1" x14ac:dyDescent="0.2">
      <c r="B193" s="118"/>
      <c r="D193" s="92"/>
      <c r="E193" s="196"/>
      <c r="G193" s="92"/>
      <c r="H193" s="92"/>
      <c r="J193" s="92"/>
      <c r="L193" s="114"/>
      <c r="M193" s="95"/>
      <c r="N193" s="95"/>
    </row>
    <row r="194" spans="2:14" s="91" customFormat="1" x14ac:dyDescent="0.2">
      <c r="B194" s="118"/>
      <c r="D194" s="92"/>
      <c r="E194" s="196"/>
      <c r="G194" s="92"/>
      <c r="H194" s="92"/>
      <c r="J194" s="92"/>
      <c r="L194" s="114"/>
      <c r="M194" s="95"/>
      <c r="N194" s="95"/>
    </row>
    <row r="195" spans="2:14" s="91" customFormat="1" x14ac:dyDescent="0.2">
      <c r="B195" s="118"/>
      <c r="D195" s="92"/>
      <c r="E195" s="196"/>
      <c r="G195" s="92"/>
      <c r="H195" s="92"/>
      <c r="J195" s="92"/>
      <c r="L195" s="114"/>
      <c r="M195" s="95"/>
      <c r="N195" s="95"/>
    </row>
    <row r="196" spans="2:14" s="91" customFormat="1" x14ac:dyDescent="0.2">
      <c r="B196" s="118"/>
      <c r="D196" s="92"/>
      <c r="E196" s="196"/>
      <c r="G196" s="92"/>
      <c r="H196" s="92"/>
      <c r="J196" s="92"/>
      <c r="L196" s="114"/>
      <c r="M196" s="95"/>
      <c r="N196" s="95"/>
    </row>
  </sheetData>
  <sheetProtection algorithmName="SHA-512" hashValue="2r0rlBCHziPEvlvl/yyXHmAKo0iTX6/qqNAsaOavkbzTuNqMb7BILpxOtBruE8b6UyJtaozYnRxPik1AUlyrRQ==" saltValue="eTd1MAlHc0In/6JkX0QNEQ==" spinCount="100000" sheet="1" objects="1" scenarios="1" selectLockedCells="1" autoFilter="0"/>
  <autoFilter ref="A12:N136"/>
  <mergeCells count="32">
    <mergeCell ref="C8:D8"/>
    <mergeCell ref="I10:J10"/>
    <mergeCell ref="K10:N10"/>
    <mergeCell ref="F3:F5"/>
    <mergeCell ref="I8:J8"/>
    <mergeCell ref="K8:N8"/>
    <mergeCell ref="I9:J9"/>
    <mergeCell ref="K9:N9"/>
    <mergeCell ref="B85:B87"/>
    <mergeCell ref="B13:B14"/>
    <mergeCell ref="B17:B20"/>
    <mergeCell ref="B39:B53"/>
    <mergeCell ref="B54:B64"/>
    <mergeCell ref="B65:B68"/>
    <mergeCell ref="B69:B71"/>
    <mergeCell ref="B73:B75"/>
    <mergeCell ref="B76:B78"/>
    <mergeCell ref="B79:B81"/>
    <mergeCell ref="B82:B84"/>
    <mergeCell ref="B37:B38"/>
    <mergeCell ref="B21:B36"/>
    <mergeCell ref="B15:B16"/>
    <mergeCell ref="B118:B119"/>
    <mergeCell ref="C118:C119"/>
    <mergeCell ref="B120:B127"/>
    <mergeCell ref="B128:B133"/>
    <mergeCell ref="B88:B90"/>
    <mergeCell ref="B91:B92"/>
    <mergeCell ref="B93:B94"/>
    <mergeCell ref="B95:B96"/>
    <mergeCell ref="B97:B98"/>
    <mergeCell ref="B100:B116"/>
  </mergeCells>
  <dataValidations count="2">
    <dataValidation type="list" allowBlank="1" showInputMessage="1" showErrorMessage="1" sqref="L93:L116 L118:L119 L72:L90 L17:L68">
      <formula1>",20%,5%,0%"</formula1>
    </dataValidation>
    <dataValidation type="list" allowBlank="1" showInputMessage="1" showErrorMessage="1" sqref="C8:D8">
      <formula1>DataTables_DeliveryRoute</formula1>
    </dataValidation>
  </dataValidations>
  <pageMargins left="0.70866141732283472" right="0.70866141732283472" top="0.74803149606299213" bottom="0.74803149606299213" header="0.31496062992125984" footer="0.31496062992125984"/>
  <pageSetup paperSize="9" scale="14"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E20"/>
  <sheetViews>
    <sheetView showGridLines="0" workbookViewId="0">
      <selection activeCell="B12" sqref="B12"/>
    </sheetView>
  </sheetViews>
  <sheetFormatPr defaultRowHeight="15" x14ac:dyDescent="0.25"/>
  <cols>
    <col min="1" max="1" width="8.85546875" customWidth="1"/>
    <col min="2" max="2" width="84.42578125" customWidth="1"/>
    <col min="3" max="4" width="18.7109375" bestFit="1" customWidth="1"/>
    <col min="5" max="5" width="8.7109375" style="82" hidden="1" customWidth="1"/>
  </cols>
  <sheetData>
    <row r="1" spans="2:5" ht="15.75" thickBot="1" x14ac:dyDescent="0.3"/>
    <row r="2" spans="2:5" x14ac:dyDescent="0.25">
      <c r="B2" s="253" t="s">
        <v>220</v>
      </c>
      <c r="C2" s="294"/>
      <c r="D2" s="254"/>
    </row>
    <row r="3" spans="2:5" ht="15.75" thickBot="1" x14ac:dyDescent="0.3">
      <c r="B3" s="255"/>
      <c r="C3" s="295"/>
      <c r="D3" s="256"/>
    </row>
    <row r="4" spans="2:5" x14ac:dyDescent="0.25">
      <c r="B4" s="73" t="s">
        <v>203</v>
      </c>
      <c r="C4" s="74" t="s">
        <v>204</v>
      </c>
      <c r="D4" s="75" t="s">
        <v>218</v>
      </c>
    </row>
    <row r="5" spans="2:5" x14ac:dyDescent="0.25">
      <c r="B5" s="76" t="s">
        <v>205</v>
      </c>
      <c r="C5" s="72">
        <v>2</v>
      </c>
      <c r="D5" s="83"/>
      <c r="E5" s="85">
        <f t="shared" ref="E5:E17" si="0">D5*C5</f>
        <v>0</v>
      </c>
    </row>
    <row r="6" spans="2:5" x14ac:dyDescent="0.25">
      <c r="B6" s="76" t="s">
        <v>206</v>
      </c>
      <c r="C6" s="72">
        <v>1.5</v>
      </c>
      <c r="D6" s="83"/>
      <c r="E6" s="85">
        <f t="shared" si="0"/>
        <v>0</v>
      </c>
    </row>
    <row r="7" spans="2:5" x14ac:dyDescent="0.25">
      <c r="B7" s="76" t="s">
        <v>207</v>
      </c>
      <c r="C7" s="72">
        <v>3</v>
      </c>
      <c r="D7" s="83"/>
      <c r="E7" s="85">
        <f t="shared" si="0"/>
        <v>0</v>
      </c>
    </row>
    <row r="8" spans="2:5" x14ac:dyDescent="0.25">
      <c r="B8" s="76" t="s">
        <v>208</v>
      </c>
      <c r="C8" s="72">
        <v>10</v>
      </c>
      <c r="D8" s="83"/>
      <c r="E8" s="85">
        <f t="shared" si="0"/>
        <v>0</v>
      </c>
    </row>
    <row r="9" spans="2:5" x14ac:dyDescent="0.25">
      <c r="B9" s="76" t="s">
        <v>209</v>
      </c>
      <c r="C9" s="72">
        <v>22</v>
      </c>
      <c r="D9" s="83"/>
      <c r="E9" s="85">
        <f t="shared" si="0"/>
        <v>0</v>
      </c>
    </row>
    <row r="10" spans="2:5" x14ac:dyDescent="0.25">
      <c r="B10" s="76" t="s">
        <v>210</v>
      </c>
      <c r="C10" s="72">
        <v>3</v>
      </c>
      <c r="D10" s="83"/>
      <c r="E10" s="85">
        <f t="shared" si="0"/>
        <v>0</v>
      </c>
    </row>
    <row r="11" spans="2:5" x14ac:dyDescent="0.25">
      <c r="B11" s="76" t="s">
        <v>211</v>
      </c>
      <c r="C11" s="72">
        <v>3</v>
      </c>
      <c r="D11" s="83"/>
      <c r="E11" s="85">
        <f t="shared" si="0"/>
        <v>0</v>
      </c>
    </row>
    <row r="12" spans="2:5" x14ac:dyDescent="0.25">
      <c r="B12" s="76" t="s">
        <v>212</v>
      </c>
      <c r="C12" s="72">
        <v>5</v>
      </c>
      <c r="D12" s="83"/>
      <c r="E12" s="85">
        <f t="shared" si="0"/>
        <v>0</v>
      </c>
    </row>
    <row r="13" spans="2:5" x14ac:dyDescent="0.25">
      <c r="B13" s="76" t="s">
        <v>213</v>
      </c>
      <c r="C13" s="72">
        <v>0.5</v>
      </c>
      <c r="D13" s="83"/>
      <c r="E13" s="85">
        <f t="shared" si="0"/>
        <v>0</v>
      </c>
    </row>
    <row r="14" spans="2:5" x14ac:dyDescent="0.25">
      <c r="B14" s="76" t="s">
        <v>214</v>
      </c>
      <c r="C14" s="72">
        <v>1.5</v>
      </c>
      <c r="D14" s="83"/>
      <c r="E14" s="85">
        <f t="shared" si="0"/>
        <v>0</v>
      </c>
    </row>
    <row r="15" spans="2:5" x14ac:dyDescent="0.25">
      <c r="B15" s="76" t="s">
        <v>215</v>
      </c>
      <c r="C15" s="72">
        <v>3</v>
      </c>
      <c r="D15" s="83"/>
      <c r="E15" s="85">
        <f t="shared" si="0"/>
        <v>0</v>
      </c>
    </row>
    <row r="16" spans="2:5" x14ac:dyDescent="0.25">
      <c r="B16" s="76" t="s">
        <v>216</v>
      </c>
      <c r="C16" s="72">
        <v>10</v>
      </c>
      <c r="D16" s="83"/>
      <c r="E16" s="85">
        <f t="shared" si="0"/>
        <v>0</v>
      </c>
    </row>
    <row r="17" spans="2:5" ht="15.75" thickBot="1" x14ac:dyDescent="0.3">
      <c r="B17" s="77" t="s">
        <v>217</v>
      </c>
      <c r="C17" s="78">
        <v>3</v>
      </c>
      <c r="D17" s="84"/>
      <c r="E17" s="85">
        <f t="shared" si="0"/>
        <v>0</v>
      </c>
    </row>
    <row r="18" spans="2:5" ht="15.75" thickBot="1" x14ac:dyDescent="0.3">
      <c r="C18" s="79" t="s">
        <v>219</v>
      </c>
      <c r="D18" s="81">
        <f>IF(SUM(E5:E17)/24&gt;=1,SUM(E5:E17)/24,1)</f>
        <v>1</v>
      </c>
    </row>
    <row r="19" spans="2:5" x14ac:dyDescent="0.25">
      <c r="D19" t="s">
        <v>223</v>
      </c>
    </row>
    <row r="20" spans="2:5" ht="102" x14ac:dyDescent="0.25">
      <c r="B20" s="80" t="s">
        <v>539</v>
      </c>
    </row>
  </sheetData>
  <sheetProtection password="AAD7" sheet="1" objects="1" scenarios="1"/>
  <mergeCells count="1">
    <mergeCell ref="B2:D3"/>
  </mergeCells>
  <conditionalFormatting sqref="D18">
    <cfRule type="cellIs" dxfId="0" priority="1" operator="equal">
      <formula>"!! ERROR !!"</formula>
    </cfRule>
  </conditionalFormatting>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14999847407452621"/>
  </sheetPr>
  <dimension ref="A1:F5"/>
  <sheetViews>
    <sheetView workbookViewId="0">
      <selection activeCell="C5" sqref="C5"/>
    </sheetView>
  </sheetViews>
  <sheetFormatPr defaultRowHeight="15" x14ac:dyDescent="0.25"/>
  <cols>
    <col min="1" max="1" width="17.42578125" customWidth="1"/>
    <col min="2" max="2" width="13.140625" customWidth="1"/>
    <col min="4" max="4" width="24.5703125" customWidth="1"/>
  </cols>
  <sheetData>
    <row r="1" spans="1:6" x14ac:dyDescent="0.25">
      <c r="A1" t="s">
        <v>114</v>
      </c>
      <c r="B1" t="s">
        <v>115</v>
      </c>
      <c r="D1" t="s">
        <v>120</v>
      </c>
      <c r="F1" t="s">
        <v>199</v>
      </c>
    </row>
    <row r="2" spans="1:6" x14ac:dyDescent="0.25">
      <c r="A2" t="s">
        <v>116</v>
      </c>
      <c r="B2">
        <v>0</v>
      </c>
      <c r="D2" t="s">
        <v>121</v>
      </c>
      <c r="F2" t="s">
        <v>200</v>
      </c>
    </row>
    <row r="3" spans="1:6" x14ac:dyDescent="0.25">
      <c r="A3" t="s">
        <v>117</v>
      </c>
      <c r="B3">
        <v>0.05</v>
      </c>
      <c r="D3" t="s">
        <v>122</v>
      </c>
      <c r="F3" t="s">
        <v>201</v>
      </c>
    </row>
    <row r="4" spans="1:6" x14ac:dyDescent="0.25">
      <c r="A4" t="s">
        <v>118</v>
      </c>
      <c r="B4">
        <v>0.1</v>
      </c>
    </row>
    <row r="5" spans="1:6" x14ac:dyDescent="0.25">
      <c r="A5" t="s">
        <v>119</v>
      </c>
      <c r="B5">
        <v>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14999847407452621"/>
  </sheetPr>
  <dimension ref="A1:D12"/>
  <sheetViews>
    <sheetView workbookViewId="0">
      <selection activeCell="D12" sqref="D12"/>
    </sheetView>
  </sheetViews>
  <sheetFormatPr defaultRowHeight="15" x14ac:dyDescent="0.25"/>
  <cols>
    <col min="2" max="2" width="10.5703125" bestFit="1" customWidth="1"/>
    <col min="3" max="3" width="45.5703125" customWidth="1"/>
    <col min="4" max="4" width="58.42578125" customWidth="1"/>
  </cols>
  <sheetData>
    <row r="1" spans="1:4" x14ac:dyDescent="0.25">
      <c r="A1" s="64" t="s">
        <v>107</v>
      </c>
      <c r="B1" s="64" t="s">
        <v>108</v>
      </c>
      <c r="C1" s="64" t="s">
        <v>110</v>
      </c>
      <c r="D1" s="64" t="s">
        <v>109</v>
      </c>
    </row>
    <row r="2" spans="1:4" x14ac:dyDescent="0.25">
      <c r="A2">
        <v>0.1</v>
      </c>
      <c r="B2" s="28">
        <v>43158</v>
      </c>
      <c r="C2" t="s">
        <v>111</v>
      </c>
      <c r="D2" t="s">
        <v>112</v>
      </c>
    </row>
    <row r="3" spans="1:4" ht="105" x14ac:dyDescent="0.25">
      <c r="A3">
        <v>0.2</v>
      </c>
      <c r="B3" s="28">
        <v>43162</v>
      </c>
      <c r="C3" t="s">
        <v>113</v>
      </c>
      <c r="D3" s="29" t="s">
        <v>124</v>
      </c>
    </row>
    <row r="4" spans="1:4" ht="30" x14ac:dyDescent="0.25">
      <c r="A4">
        <v>0.3</v>
      </c>
      <c r="B4" s="28">
        <v>43164</v>
      </c>
      <c r="C4" t="s">
        <v>113</v>
      </c>
      <c r="D4" s="29" t="s">
        <v>125</v>
      </c>
    </row>
    <row r="5" spans="1:4" ht="30" x14ac:dyDescent="0.25">
      <c r="A5">
        <v>0.4</v>
      </c>
      <c r="B5" s="28">
        <v>43166</v>
      </c>
      <c r="C5" t="s">
        <v>113</v>
      </c>
      <c r="D5" s="29" t="s">
        <v>126</v>
      </c>
    </row>
    <row r="6" spans="1:4" ht="30" x14ac:dyDescent="0.25">
      <c r="A6">
        <v>0.5</v>
      </c>
      <c r="B6" s="28">
        <v>43173</v>
      </c>
      <c r="C6" t="s">
        <v>113</v>
      </c>
      <c r="D6" s="29" t="s">
        <v>127</v>
      </c>
    </row>
    <row r="7" spans="1:4" ht="75" x14ac:dyDescent="0.25">
      <c r="A7">
        <v>0.6</v>
      </c>
      <c r="B7" s="28">
        <v>43194</v>
      </c>
      <c r="C7" t="s">
        <v>113</v>
      </c>
      <c r="D7" s="29" t="s">
        <v>128</v>
      </c>
    </row>
    <row r="8" spans="1:4" ht="30" x14ac:dyDescent="0.25">
      <c r="A8">
        <v>0.7</v>
      </c>
      <c r="B8" s="28">
        <v>43194</v>
      </c>
      <c r="C8" t="s">
        <v>113</v>
      </c>
      <c r="D8" s="29" t="s">
        <v>139</v>
      </c>
    </row>
    <row r="9" spans="1:4" ht="90" x14ac:dyDescent="0.25">
      <c r="A9">
        <v>0.8</v>
      </c>
      <c r="B9" s="28">
        <v>43196</v>
      </c>
      <c r="C9" t="s">
        <v>113</v>
      </c>
      <c r="D9" s="29" t="s">
        <v>143</v>
      </c>
    </row>
    <row r="10" spans="1:4" x14ac:dyDescent="0.25">
      <c r="A10">
        <v>1</v>
      </c>
      <c r="D10" s="29" t="s">
        <v>234</v>
      </c>
    </row>
    <row r="11" spans="1:4" ht="30" x14ac:dyDescent="0.25">
      <c r="A11">
        <v>1.1000000000000001</v>
      </c>
      <c r="B11" s="28">
        <v>43857</v>
      </c>
      <c r="C11" t="s">
        <v>113</v>
      </c>
      <c r="D11" s="29" t="s">
        <v>235</v>
      </c>
    </row>
    <row r="12" spans="1:4" ht="30" x14ac:dyDescent="0.25">
      <c r="A12">
        <v>1.2</v>
      </c>
      <c r="B12" s="28">
        <v>43861</v>
      </c>
      <c r="C12" t="s">
        <v>113</v>
      </c>
      <c r="D12" s="29" t="s">
        <v>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Instructions</vt:lpstr>
      <vt:lpstr>Summary of scheme costs</vt:lpstr>
      <vt:lpstr>Main Laying Calculation</vt:lpstr>
      <vt:lpstr>Connections Calculation</vt:lpstr>
      <vt:lpstr>Demand Relevant Multiplier</vt:lpstr>
      <vt:lpstr>DataTables</vt:lpstr>
      <vt:lpstr>Change History</vt:lpstr>
      <vt:lpstr>Activity_Charge</vt:lpstr>
      <vt:lpstr>Date</vt:lpstr>
      <vt:lpstr>DeliveryRoute</vt:lpstr>
      <vt:lpstr>DevelopmentCategory</vt:lpstr>
      <vt:lpstr>Income_Offset</vt:lpstr>
      <vt:lpstr>ItemQuantities_Developer</vt:lpstr>
      <vt:lpstr>ItemQuantities_UU</vt:lpstr>
      <vt:lpstr>Location</vt:lpstr>
      <vt:lpstr>Plot_Quantity</vt:lpstr>
      <vt:lpstr>PlotQuant_25</vt:lpstr>
      <vt:lpstr>PlotQuant_Morethan25</vt:lpstr>
      <vt:lpstr>'Connections Calculation'!Print_Area</vt:lpstr>
      <vt:lpstr>'Main Laying Calculation'!Print_Area</vt:lpstr>
      <vt:lpstr>Reference</vt:lpstr>
      <vt:lpstr>Scheme_Cost</vt:lpstr>
      <vt:lpstr>Total_Item_Cost</vt:lpstr>
      <vt:lpstr>UU_Charges</vt:lpstr>
    </vt:vector>
  </TitlesOfParts>
  <Company>United Utilities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Cotterill, Mike</dc:creator>
  <cp:lastModifiedBy>Harper, Neil</cp:lastModifiedBy>
  <cp:lastPrinted>2019-04-05T11:32:05Z</cp:lastPrinted>
  <dcterms:created xsi:type="dcterms:W3CDTF">2018-02-18T21:16:50Z</dcterms:created>
  <dcterms:modified xsi:type="dcterms:W3CDTF">2020-03-18T16:33:55Z</dcterms:modified>
</cp:coreProperties>
</file>